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63070F21-6C0D-4500-B908-CA4E33C559D1}" xr6:coauthVersionLast="47" xr6:coauthVersionMax="47" xr10:uidLastSave="{00000000-0000-0000-0000-000000000000}"/>
  <bookViews>
    <workbookView xWindow="-110" yWindow="-110" windowWidth="19420" windowHeight="10420" tabRatio="646" firstSheet="3" activeTab="8" xr2:uid="{00000000-000D-0000-FFFF-FFFF00000000}"/>
  </bookViews>
  <sheets>
    <sheet name="Dashboard" sheetId="5" r:id="rId1"/>
    <sheet name="Results" sheetId="13" r:id="rId2"/>
    <sheet name="Instructions" sheetId="6" r:id="rId3"/>
    <sheet name="Gen Test Cases" sheetId="9" r:id="rId4"/>
    <sheet name="IOS 15.0M Test Cases" sheetId="12" r:id="rId5"/>
    <sheet name="IOS 16.0M Test Cases " sheetId="11" r:id="rId6"/>
    <sheet name="IOS 17.0M Test Cases  " sheetId="15" r:id="rId7"/>
    <sheet name="NX-OS Test Cases" sheetId="14" r:id="rId8"/>
    <sheet name="Change Log" sheetId="7" r:id="rId9"/>
    <sheet name="New Release Changes" sheetId="16" r:id="rId10"/>
    <sheet name="Issue Code Table" sheetId="10" r:id="rId11"/>
  </sheets>
  <definedNames>
    <definedName name="_xlnm._FilterDatabase" localSheetId="3" hidden="1">'Gen Test Cases'!$A$2:$M$40</definedName>
    <definedName name="_xlnm._FilterDatabase" localSheetId="4" hidden="1">'IOS 15.0M Test Cases'!$A$2:$AJ$52</definedName>
    <definedName name="_xlnm._FilterDatabase" localSheetId="5" hidden="1">'IOS 16.0M Test Cases '!$A$2:$AJ$59</definedName>
    <definedName name="_xlnm._FilterDatabase" localSheetId="6" hidden="1">'IOS 17.0M Test Cases  '!$A$2:$AJ$61</definedName>
    <definedName name="_xlnm._FilterDatabase" localSheetId="9" hidden="1">'New Release Changes'!$A$2:$D$9</definedName>
    <definedName name="_xlnm._FilterDatabase" localSheetId="7" hidden="1">'NX-OS Test Cases'!$A$2:$AJ$43</definedName>
    <definedName name="_xlnm.Print_Area" localSheetId="9">'New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6" i="13" l="1"/>
  <c r="M66" i="13"/>
  <c r="O48" i="13"/>
  <c r="M48" i="13"/>
  <c r="E48" i="13"/>
  <c r="D48" i="13"/>
  <c r="C48" i="13"/>
  <c r="B48" i="13"/>
  <c r="K73" i="13"/>
  <c r="K71" i="13"/>
  <c r="E66" i="13"/>
  <c r="D66" i="13"/>
  <c r="C66" i="13"/>
  <c r="B66" i="13"/>
  <c r="N66" i="13" l="1"/>
  <c r="F66" i="13"/>
  <c r="AA4" i="15" l="1"/>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3" i="15"/>
  <c r="AA42" i="14"/>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3" i="9"/>
  <c r="O30" i="13"/>
  <c r="M30" i="13"/>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E53" i="13" l="1"/>
  <c r="E58" i="13"/>
  <c r="E54" i="13"/>
  <c r="E59" i="13"/>
  <c r="E55" i="13"/>
  <c r="E56" i="13"/>
  <c r="E57" i="13"/>
  <c r="D53" i="13"/>
  <c r="D58" i="13"/>
  <c r="D54" i="13"/>
  <c r="D55" i="13"/>
  <c r="D56" i="13"/>
  <c r="D57" i="13"/>
  <c r="D59" i="13"/>
  <c r="C53" i="13"/>
  <c r="C54" i="13"/>
  <c r="C55" i="13"/>
  <c r="C56" i="13"/>
  <c r="C57" i="13"/>
  <c r="C58" i="13"/>
  <c r="C59" i="13"/>
  <c r="F53" i="13"/>
  <c r="F54" i="13"/>
  <c r="F55" i="13"/>
  <c r="F56" i="13"/>
  <c r="F58" i="13"/>
  <c r="F57" i="13"/>
  <c r="F59" i="13"/>
  <c r="F52" i="13"/>
  <c r="E52" i="13"/>
  <c r="D52" i="13"/>
  <c r="C52" i="13"/>
  <c r="O12" i="13"/>
  <c r="M12" i="13"/>
  <c r="K55" i="13" l="1"/>
  <c r="K53" i="13"/>
  <c r="AA3" i="14"/>
  <c r="F71" i="13" l="1"/>
  <c r="F76" i="13"/>
  <c r="F72" i="13"/>
  <c r="F73" i="13"/>
  <c r="F74" i="13"/>
  <c r="F75" i="13"/>
  <c r="F77" i="13"/>
  <c r="E71" i="13"/>
  <c r="E72" i="13"/>
  <c r="E73" i="13"/>
  <c r="E74" i="13"/>
  <c r="E75" i="13"/>
  <c r="E76" i="13"/>
  <c r="E77" i="13"/>
  <c r="F70" i="13"/>
  <c r="D71" i="13"/>
  <c r="I71" i="13" s="1"/>
  <c r="D76" i="13"/>
  <c r="I76" i="13" s="1"/>
  <c r="D72" i="13"/>
  <c r="I72" i="13" s="1"/>
  <c r="D73" i="13"/>
  <c r="I73" i="13" s="1"/>
  <c r="D74" i="13"/>
  <c r="I74" i="13" s="1"/>
  <c r="D75" i="13"/>
  <c r="I75" i="13" s="1"/>
  <c r="D77" i="13"/>
  <c r="I77" i="13" s="1"/>
  <c r="D70" i="13"/>
  <c r="I70" i="13" s="1"/>
  <c r="E70" i="13"/>
  <c r="C74" i="13"/>
  <c r="C75" i="13"/>
  <c r="C76" i="13"/>
  <c r="C73" i="13"/>
  <c r="C77" i="13"/>
  <c r="C70" i="13"/>
  <c r="C71" i="13"/>
  <c r="C72" i="13"/>
  <c r="N48" i="13"/>
  <c r="F48" i="13"/>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3" i="12"/>
  <c r="H72" i="13" l="1"/>
  <c r="H70" i="13"/>
  <c r="H74" i="13"/>
  <c r="H77" i="13"/>
  <c r="H71" i="13"/>
  <c r="H73" i="13"/>
  <c r="H76" i="13"/>
  <c r="H75" i="13"/>
  <c r="E12" i="13"/>
  <c r="D78" i="13" l="1"/>
  <c r="G66" i="13" s="1"/>
  <c r="D12" i="13"/>
  <c r="C12" i="13"/>
  <c r="B12" i="13"/>
  <c r="E30" i="13"/>
  <c r="D30" i="13"/>
  <c r="C30" i="13"/>
  <c r="B30" i="13"/>
  <c r="F12" i="13" l="1"/>
  <c r="K17" i="13"/>
  <c r="K19" i="13"/>
  <c r="K35" i="13"/>
  <c r="K37" i="13"/>
  <c r="N12" i="13" l="1"/>
  <c r="N30" i="13"/>
  <c r="F30" i="13"/>
  <c r="AA3" i="11" l="1"/>
  <c r="I53" i="13" l="1"/>
  <c r="I57" i="13"/>
  <c r="I56" i="13"/>
  <c r="I54" i="13"/>
  <c r="I58" i="13"/>
  <c r="I55" i="13"/>
  <c r="I59" i="13"/>
  <c r="I52" i="13"/>
  <c r="E16" i="13"/>
  <c r="C38" i="13"/>
  <c r="C39" i="13"/>
  <c r="C35" i="13"/>
  <c r="C36" i="13"/>
  <c r="C40" i="13"/>
  <c r="C41" i="13"/>
  <c r="C37" i="13"/>
  <c r="D35" i="13"/>
  <c r="I35" i="13" s="1"/>
  <c r="D39" i="13"/>
  <c r="I39" i="13" s="1"/>
  <c r="E36" i="13"/>
  <c r="E40" i="13"/>
  <c r="F37" i="13"/>
  <c r="F41" i="13"/>
  <c r="C34" i="13"/>
  <c r="E20" i="13"/>
  <c r="F17" i="13"/>
  <c r="F21" i="13"/>
  <c r="D20" i="13"/>
  <c r="I20" i="13" s="1"/>
  <c r="D16" i="13"/>
  <c r="I16" i="13" s="1"/>
  <c r="C20" i="13"/>
  <c r="C16" i="13"/>
  <c r="E39" i="13"/>
  <c r="D34" i="13"/>
  <c r="I34" i="13" s="1"/>
  <c r="F20" i="13"/>
  <c r="D23" i="13"/>
  <c r="I23" i="13" s="1"/>
  <c r="D36" i="13"/>
  <c r="I36" i="13" s="1"/>
  <c r="D40" i="13"/>
  <c r="I40" i="13" s="1"/>
  <c r="E37" i="13"/>
  <c r="E41" i="13"/>
  <c r="F38" i="13"/>
  <c r="F34" i="13"/>
  <c r="E17" i="13"/>
  <c r="E21" i="13"/>
  <c r="F18" i="13"/>
  <c r="F22" i="13"/>
  <c r="D17" i="13"/>
  <c r="I17" i="13" s="1"/>
  <c r="D21" i="13"/>
  <c r="I21" i="13" s="1"/>
  <c r="C17" i="13"/>
  <c r="C21" i="13"/>
  <c r="D38" i="13"/>
  <c r="I38" i="13" s="1"/>
  <c r="F36" i="13"/>
  <c r="E19" i="13"/>
  <c r="F16" i="13"/>
  <c r="C19" i="13"/>
  <c r="D37" i="13"/>
  <c r="I37" i="13" s="1"/>
  <c r="D41" i="13"/>
  <c r="I41" i="13" s="1"/>
  <c r="E38" i="13"/>
  <c r="F35" i="13"/>
  <c r="H35" i="13" s="1"/>
  <c r="F39" i="13"/>
  <c r="E34" i="13"/>
  <c r="E18" i="13"/>
  <c r="E22" i="13"/>
  <c r="F19" i="13"/>
  <c r="F23" i="13"/>
  <c r="D18" i="13"/>
  <c r="I18" i="13" s="1"/>
  <c r="D22" i="13"/>
  <c r="I22" i="13" s="1"/>
  <c r="C18" i="13"/>
  <c r="C22" i="13"/>
  <c r="E35" i="13"/>
  <c r="F40" i="13"/>
  <c r="E23" i="13"/>
  <c r="D19" i="13"/>
  <c r="I19" i="13" s="1"/>
  <c r="C23" i="13"/>
  <c r="H36" i="13" l="1"/>
  <c r="H39" i="13"/>
  <c r="H59" i="13"/>
  <c r="H40" i="13"/>
  <c r="H38" i="13"/>
  <c r="H57" i="13"/>
  <c r="H52" i="13"/>
  <c r="H41" i="13"/>
  <c r="H56" i="13"/>
  <c r="H53" i="13"/>
  <c r="H54" i="13"/>
  <c r="H58" i="13"/>
  <c r="H55" i="13"/>
  <c r="H22" i="13"/>
  <c r="H21" i="13"/>
  <c r="H18" i="13"/>
  <c r="H37" i="13"/>
  <c r="H17" i="13"/>
  <c r="H23" i="13"/>
  <c r="H16" i="13"/>
  <c r="H34" i="13"/>
  <c r="H19" i="13"/>
  <c r="H20" i="13"/>
  <c r="D60" i="13" l="1"/>
  <c r="G48" i="13" s="1"/>
  <c r="D42" i="13"/>
  <c r="G30" i="13" s="1"/>
  <c r="D24" i="13"/>
  <c r="G12" i="13" s="1"/>
</calcChain>
</file>

<file path=xl/sharedStrings.xml><?xml version="1.0" encoding="utf-8"?>
<sst xmlns="http://schemas.openxmlformats.org/spreadsheetml/2006/main" count="5418" uniqueCount="2941">
  <si>
    <t>Internal Revenue Service</t>
  </si>
  <si>
    <t>Office of Safeguards</t>
  </si>
  <si>
    <t xml:space="preserve"> </t>
  </si>
  <si>
    <t xml:space="preserve"> ▪ SCSEM Subject: Switch Router (SR)</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</si>
  <si>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</si>
  <si>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</si>
  <si>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</si>
  <si>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</si>
  <si>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</si>
  <si>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</si>
  <si>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</si>
  <si>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</si>
  <si>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</si>
  <si>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</si>
  <si>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</si>
  <si>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</si>
  <si>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</si>
  <si>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</si>
  <si>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</si>
  <si>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</si>
  <si>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</si>
  <si>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</si>
  <si>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</si>
  <si>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</si>
  <si>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</si>
  <si>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</si>
  <si>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</si>
  <si>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</si>
  <si>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</si>
  <si>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</si>
  <si>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</si>
  <si>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</si>
  <si>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</si>
  <si>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</si>
  <si>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</si>
  <si>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</si>
  <si>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</si>
  <si>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</si>
  <si>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</si>
  <si>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Cisco IOS 15 Test Results</t>
  </si>
  <si>
    <t>Overall SCSEM Statistics</t>
  </si>
  <si>
    <t xml:space="preserve">This table calculates all tests in the Gen Test Cases + IOS15.0 M Tests Cases tabs.
</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</si>
  <si>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</si>
  <si>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</si>
  <si>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</si>
  <si>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</si>
  <si>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</si>
  <si>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</si>
  <si>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</si>
  <si>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</si>
  <si>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</si>
  <si>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</si>
  <si>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</si>
  <si>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</si>
  <si>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</si>
  <si>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</si>
  <si>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</si>
  <si>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</si>
  <si>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</si>
  <si>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</si>
  <si>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</si>
  <si>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</si>
  <si>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Cisco IOS 16 Test Results</t>
  </si>
  <si>
    <t>Final Test Results</t>
  </si>
  <si>
    <t xml:space="preserve">This table calculates all tests in the Gen Test Cases + IOS16.0 M Tests Cases tabs.
</t>
  </si>
  <si>
    <t>3.  Cisco IOS 17 Test Results</t>
  </si>
  <si>
    <t xml:space="preserve">This table calculates all tests in the Gen Test Cases + IOS17.0 M Tests Cases tabs.
</t>
  </si>
  <si>
    <t>3.  Cisco NX-OS Test Results</t>
  </si>
  <si>
    <t xml:space="preserve">This table calculates all tests in the Gen Test Cases + NX-OS Tests Cases tabs.
</t>
  </si>
  <si>
    <t>Instructions</t>
  </si>
  <si>
    <t>Introduction and Purpose:</t>
  </si>
  <si>
    <t xml:space="preserve">This SCSEM is used by the IRS Office of Safeguards to evaluate compliance with IRS Publication 1075 for agencies that have implemented network gateways involved in controlling the flow electronic Federal Tax Information (FTI) files to and from the agency (perimeter), and within the agency network (internal, core).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IOS 15.0M Test Cases - Controls specific to Cisco IOS 15.0M.  These should be tested in conjunction with the Gen Test Cases. Duplicate test cases have been noted.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Cisco IOS 15.0 Benchmark v4.0.1
▪ CIS Cisco IOS 16.0 Benchmark v1.0.0
▪ CIS Cisco NX-OS Benchmark v1.0.0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</si>
  <si>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</si>
  <si>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</si>
  <si>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</si>
  <si>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</si>
  <si>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</si>
  <si>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</si>
  <si>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</si>
  <si>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</si>
  <si>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</si>
  <si>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</si>
  <si>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</si>
  <si>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</si>
  <si>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</si>
  <si>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</si>
  <si>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</si>
  <si>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</si>
  <si>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</si>
  <si>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</si>
  <si>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</si>
  <si>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</si>
  <si>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</si>
  <si>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</si>
  <si>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</si>
  <si>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</si>
  <si>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</si>
  <si>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</si>
  <si>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</si>
  <si>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</si>
  <si>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</si>
  <si>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</si>
  <si>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</si>
  <si>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</si>
  <si>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</si>
  <si>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</si>
  <si>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</si>
  <si>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</si>
  <si>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</si>
  <si>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</si>
  <si>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</si>
  <si>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</si>
  <si>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</si>
  <si>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</si>
  <si>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</si>
  <si>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</si>
  <si>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</si>
  <si>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</si>
  <si>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</si>
  <si>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</si>
  <si>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</si>
  <si>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</si>
  <si>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</si>
  <si>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</si>
  <si>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</si>
  <si>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</si>
  <si>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</si>
  <si>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</si>
  <si>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</si>
  <si>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</si>
  <si>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SRGEN-01</t>
  </si>
  <si>
    <t>SA-22</t>
  </si>
  <si>
    <t>Unsupported System Components</t>
  </si>
  <si>
    <t>Examine</t>
  </si>
  <si>
    <t>Verify that system maintenance is in place and the router is supported by the vendor. 
Each organization shall ensure that unsupported software is removed or upgraded to a supported version prior to a vendor dropping support.</t>
  </si>
  <si>
    <t>1. Interview the SA (System Administrator) to determine if maintenance is readily available for the routers inter-network operating system (IOS). Vendor support must include security updates or hot fixes that address any new security vulnerabilities.  
2. Verify that the device is currently under support. 
Non-Cisco
Examine the device OS version/build with the SA.  
Cisco
The following command will show the current software version.
From an enable console window, type 'show version'.
Compare results with the vendors support website to verify that support has not expired.</t>
  </si>
  <si>
    <t>1-2. The router is currently under support (either through vendor support for COTS product, or in-house agency maintenance team), and maintenance is available to address any security flaws discovered.</t>
  </si>
  <si>
    <r>
      <rPr>
        <b/>
        <sz val="10"/>
        <rFont val="Arial"/>
        <family val="2"/>
      </rPr>
      <t>End of General Support:</t>
    </r>
    <r>
      <rPr>
        <sz val="10"/>
        <rFont val="Arial"/>
        <family val="2"/>
      </rPr>
      <t xml:space="preserve">
IOS15 02/28/2022
IOS16 please check Cisco website for the current version supported</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</si>
  <si>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</si>
  <si>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</si>
  <si>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</si>
  <si>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SRGEN-02</t>
  </si>
  <si>
    <t>SI-2</t>
  </si>
  <si>
    <t>Flaw Remediation</t>
  </si>
  <si>
    <t>Verify that system patch levels are up-to-date to address new vulnerabilities.</t>
  </si>
  <si>
    <r>
      <t xml:space="preserve">1. Review the system configuration to identify the current patch level.
2. Refer to the vendors support website and cross reference the latest security patch update with the systems current patch level.   Check to ensure that known vulnerabilities (i.e., Heartbleed) vulnerabilities have been remediated.  
</t>
    </r>
    <r>
      <rPr>
        <b/>
        <sz val="10"/>
        <rFont val="Arial"/>
        <family val="2"/>
      </rPr>
      <t>Note</t>
    </r>
    <r>
      <rPr>
        <sz val="10"/>
        <rFont val="Arial"/>
        <family val="2"/>
      </rPr>
      <t xml:space="preserve"> -  This test requires the tester to research the current vendor supplied patch level.</t>
    </r>
  </si>
  <si>
    <t>1-2. The latest security patches are installed.</t>
  </si>
  <si>
    <t>Significant</t>
  </si>
  <si>
    <t>HSI2
HSI27</t>
  </si>
  <si>
    <t>HSI2: System patch level is insufficient
HSI27: Critical security patches have not been applied</t>
  </si>
  <si>
    <t>SRGEN-03</t>
  </si>
  <si>
    <t>AC-2</t>
  </si>
  <si>
    <t>Account Management</t>
  </si>
  <si>
    <t>Examine &amp; Interview</t>
  </si>
  <si>
    <t>Verify the agency has implemented an account management process for admin user access to the device.</t>
  </si>
  <si>
    <t>1. Interview the device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t>
  </si>
  <si>
    <t>1-2. The device administrator can demonstrate that an account management process has been implemented for user access.</t>
  </si>
  <si>
    <t>HAC37</t>
  </si>
  <si>
    <t>HAC37: Account management procedures are not implemented</t>
  </si>
  <si>
    <t>SRGEN-04</t>
  </si>
  <si>
    <t>Interview</t>
  </si>
  <si>
    <t>Verify privileged accounts are reviewed at least semi-annually for compliance with agency account management requirements.</t>
  </si>
  <si>
    <t>1. Interview device administrator or security administrator and determine how often device accounts for privileged users are reviewed.</t>
  </si>
  <si>
    <t>1. Privileged device accounts are reviewed at least semi-annually for compliance with account management requirements.</t>
  </si>
  <si>
    <t>Moderate</t>
  </si>
  <si>
    <t>HAC8</t>
  </si>
  <si>
    <t>HAC8: Accounts are not reviewed periodically for proper privileges</t>
  </si>
  <si>
    <t>SRGEN-05</t>
  </si>
  <si>
    <t>Verify that the device system does not contain duplicate accounts.
Device administrative users are appropriately identified and authenticated Identification and authentication is unique to each user or system.</t>
  </si>
  <si>
    <t>1. Examine the list of device privileged accounts and ensure all administrative accounts are unique.
2. Interview the device administrator to see if any privileged accounts are shared inappropriately.</t>
  </si>
  <si>
    <t>1. All privileged device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</si>
  <si>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</si>
  <si>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</si>
  <si>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SRGEN-06</t>
  </si>
  <si>
    <t>Ensure accounts that are no longer required are immediately removed from the authentication server or device (authentication server or local accounts).</t>
  </si>
  <si>
    <t xml:space="preserve">1. Discuss the process (e.g. management notification, ticket creation, email, etc.) for removing user accounts with the system admin for local and network (e.g. authentication server such as RADIUS, TACACS, etc.) accounts.
2. For each authentication method in use, confirm that there is a process in place to identify unused accounts and they are disabled or deleted immediately when they are no longer needed.
</t>
  </si>
  <si>
    <t>1-2. A process should be in place to enforce proper account management.  Accounts that are no longer needed should be disabled or removed immediately from the system.</t>
  </si>
  <si>
    <t>HAC41</t>
  </si>
  <si>
    <t>HAC41: Accounts are not removed or suspended when no longer necessary</t>
  </si>
  <si>
    <t>SRGEN-07</t>
  </si>
  <si>
    <t>AC-3</t>
  </si>
  <si>
    <t>Access Enforcement</t>
  </si>
  <si>
    <t>Ensure modems are not connected to the auxiliary port.
Ensure that the router's auxiliary port is disabled.</t>
  </si>
  <si>
    <r>
      <t>1. Interview the SA to determine if any modems are connected to the router. (</t>
    </r>
    <r>
      <rPr>
        <b/>
        <sz val="10"/>
        <rFont val="Arial"/>
        <family val="2"/>
      </rPr>
      <t>Note</t>
    </r>
    <r>
      <rPr>
        <sz val="10"/>
        <rFont val="Arial"/>
        <family val="2"/>
      </rPr>
      <t xml:space="preserve"> -  Elevate to CRITICAL if modems are attached and used)
2. Examine the router configuration to ensure that the auxiliary port is disabled.</t>
    </r>
  </si>
  <si>
    <t>1. Modems should not be connected to the console or auxiliary ports.
2. Auxiliary ports should be disabled on all routers.</t>
  </si>
  <si>
    <t>Elevate to Critical if a modem is attached and used for Administration.</t>
  </si>
  <si>
    <t>HCM10
HAC18</t>
  </si>
  <si>
    <t>HCM10: System has unneeded functionality installed
HAC18: Network device has modems installed</t>
  </si>
  <si>
    <t>SRGEN-08</t>
  </si>
  <si>
    <t>Ensure only authorized administrators are given access to the stored configuration files.</t>
  </si>
  <si>
    <t>1. Have the SA display the security features that are used to control access to the configuration files.
2. Ensure access to stored configuration files is restricted to authorized network/router administrators only.</t>
  </si>
  <si>
    <t>1-2. Router configurations are securely stored and access is restricted to individuals to those who require it (e.g., system administrators)</t>
  </si>
  <si>
    <t>HAC42</t>
  </si>
  <si>
    <t>HAC42: System configuration files are not stored securely</t>
  </si>
  <si>
    <t>SRGEN-09</t>
  </si>
  <si>
    <t>Ensure that all Trivial File Transfer Protocol (TFTP) implementations are authorized and have maintained justification.</t>
  </si>
  <si>
    <r>
      <t xml:space="preserve">1.  Verify written authorization is with the SA or ISSO.
2.  Interview the router administrator to see how they transfer the router configuration files to and from the router.  
</t>
    </r>
    <r>
      <rPr>
        <b/>
        <sz val="10"/>
        <rFont val="Arial"/>
        <family val="2"/>
      </rPr>
      <t>Note</t>
    </r>
    <r>
      <rPr>
        <sz val="10"/>
        <rFont val="Arial"/>
        <family val="2"/>
      </rPr>
      <t xml:space="preserve"> -  If the system being tested is Cisco IOS 15.0M 16.0M, NX-OS, then this control is N/A, since it is being tested under the respective version tab.</t>
    </r>
  </si>
  <si>
    <t>1-2. TFTP implementations are authorized and have maintained justification.</t>
  </si>
  <si>
    <t>HCM10</t>
  </si>
  <si>
    <t>HCM10: System has unneeded functionality installed</t>
  </si>
  <si>
    <t>SRGEN-10</t>
  </si>
  <si>
    <t>If Trivial File Transfer Protocol (TFTP) implementation is used, ensure the TFTP server resides on a controlled managed Local Area Network (LAN) subnet, and access is restricted to authorized devices within the local enclave.</t>
  </si>
  <si>
    <t>1.  Identify TFTP server addresses and determine if LAN has traffic restrictions and devices with access to server have Access Control List (ACL) permissions and restrictions.</t>
  </si>
  <si>
    <t>1. Ensure Trivial File Transfer Protocol (TFTP) implementations reside on a controlled managed LAN subnet and access is restricted to authorized devices within the local enclave.</t>
  </si>
  <si>
    <t>HAC43</t>
  </si>
  <si>
    <t>HAC43: Management sessions are not properly restricted by ACL</t>
  </si>
  <si>
    <t>SRGEN-11</t>
  </si>
  <si>
    <t>AC-6</t>
  </si>
  <si>
    <t>Least Privilege</t>
  </si>
  <si>
    <t>Ensure all user accounts are assigned the lowest privilege level that allows them to perform their duties (authentication server or local accounts).</t>
  </si>
  <si>
    <t>1. Interview the SA and examine user accounts and user account groups with privileged access to the network/router.</t>
  </si>
  <si>
    <t>1. Each user should have access to only the privileges they require to perform their respective duties. Access to the highest privilege levels should be restricted to a few users.</t>
  </si>
  <si>
    <t>HAC11</t>
  </si>
  <si>
    <t>HAC11: User access was not established with concept of least privilege</t>
  </si>
  <si>
    <t>SRGEN-12</t>
  </si>
  <si>
    <t>AC-7</t>
  </si>
  <si>
    <t>Unsuccessful Logon Attempts</t>
  </si>
  <si>
    <t>Ensure the maximum number of unsuccessful Secure Shell (SSH) login attempts is set to three (3), locking access to the router within a 120 minute period.</t>
  </si>
  <si>
    <r>
      <t xml:space="preserve">Check to determine if the agency limits consecutive invalid attempts to three (3) by a user within a 120 minute period.
1.  Review the system configuration to ensure that authentication retry is set for 3. 
</t>
    </r>
    <r>
      <rPr>
        <b/>
        <sz val="10"/>
        <rFont val="Arial"/>
        <family val="2"/>
      </rPr>
      <t xml:space="preserve">Note </t>
    </r>
    <r>
      <rPr>
        <sz val="10"/>
        <rFont val="Arial"/>
        <family val="2"/>
      </rPr>
      <t>-  If the system being tested is Cisco IOS 15.0M 16.0M, NX-OS, then this control is N/A, since it is being tested under the respective version tab.</t>
    </r>
  </si>
  <si>
    <t xml:space="preserve">1. Maximum number of unsuccessful SSH login attempts is set to three (3) within a 120 minute period. 
</t>
  </si>
  <si>
    <t>HAC15</t>
  </si>
  <si>
    <t>HAC15: User accounts not locked out after 3 unsuccessful login attempts</t>
  </si>
  <si>
    <t>SRGEN-13</t>
  </si>
  <si>
    <t>AC-8</t>
  </si>
  <si>
    <t>System Use Notification</t>
  </si>
  <si>
    <t>Verify that an IRS approved login banner is being displayed before login.</t>
  </si>
  <si>
    <t>1. Login banners will be configured for all services that allow login access to the system.  
Verify that the warning banner displayed is in compliance with IRS requirements.  The user must accept the warning banner message before moving forward.</t>
  </si>
  <si>
    <t>1.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</si>
  <si>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Limited</t>
  </si>
  <si>
    <t>HAC14
HAC38</t>
  </si>
  <si>
    <t>HAC14: Warning banner is insufficient
HAC38: Warning banner does not exist</t>
  </si>
  <si>
    <t>SRGEN-14</t>
  </si>
  <si>
    <t>AC-12</t>
  </si>
  <si>
    <t>Session Termination</t>
  </si>
  <si>
    <t>Ensure the console is configured to timeout after 30 minutes or less of inactivity.</t>
  </si>
  <si>
    <r>
      <t xml:space="preserve">1.  Review each router configuration to ensure that the console is disabled after 30 minutes of inactivity.  
</t>
    </r>
    <r>
      <rPr>
        <b/>
        <sz val="10"/>
        <rFont val="Arial"/>
        <family val="2"/>
      </rPr>
      <t>Note</t>
    </r>
    <r>
      <rPr>
        <sz val="10"/>
        <rFont val="Arial"/>
        <family val="2"/>
      </rPr>
      <t xml:space="preserve"> -  If the system being tested is Cisco IOS 15.0M 16.0M, NX-OS, then this control is N/A, since it is being tested under the respective version tab.</t>
    </r>
  </si>
  <si>
    <t>1. Timeout for unattended console port is set for no longer than 30 minutes.</t>
  </si>
  <si>
    <t>HRM5</t>
  </si>
  <si>
    <t>HRM5: User sessions do not terminate after the Publication 1075 period of inactivity</t>
  </si>
  <si>
    <t>SRGEN-15</t>
  </si>
  <si>
    <t>Ensure that idle timeout has been configured for SSH sessions.</t>
  </si>
  <si>
    <r>
      <t xml:space="preserve">1.  Review each router's configuration to ensure that all SSH sessions are disabled after 30 minutes of inactivity.  
</t>
    </r>
    <r>
      <rPr>
        <b/>
        <sz val="10"/>
        <rFont val="Arial"/>
        <family val="2"/>
      </rPr>
      <t xml:space="preserve">Note </t>
    </r>
    <r>
      <rPr>
        <sz val="10"/>
        <rFont val="Arial"/>
        <family val="2"/>
      </rPr>
      <t>-  If the system being tested is Cisco IOS 15.0M 16.0M, NX-OS, then this control is N/A, since it is being tested under the respective version tab..</t>
    </r>
  </si>
  <si>
    <t>1. SSH idle timeout has been set for 30 minutes or less.</t>
  </si>
  <si>
    <t>SRGEN-16</t>
  </si>
  <si>
    <t>IA-2</t>
  </si>
  <si>
    <t>Identification and Authentication (Organizational Users)</t>
  </si>
  <si>
    <t>Verify an authentication server (e.g., Active Directory, Radius, etc.) is used to identify and authenticate administrators to the device.</t>
  </si>
  <si>
    <r>
      <t xml:space="preserve">1.  Interview the device administrator and verify an authentication server is used to identify and authenticate administrators for management of the device.
</t>
    </r>
    <r>
      <rPr>
        <b/>
        <sz val="10"/>
        <rFont val="Arial"/>
        <family val="2"/>
      </rPr>
      <t xml:space="preserve">
Note</t>
    </r>
    <r>
      <rPr>
        <sz val="10"/>
        <rFont val="Arial"/>
        <family val="2"/>
      </rPr>
      <t xml:space="preserve"> -  If the system being tested is Cisco IOS 15.0M 16.0M, NX-OS, then this control is N/A, since it is being tested under the respective version tab..</t>
    </r>
  </si>
  <si>
    <t>1.  An authenticator server is used to identify and authenticate device administrators.</t>
  </si>
  <si>
    <t>HIA4</t>
  </si>
  <si>
    <t>HIA4: Authentication server is not used for device administration</t>
  </si>
  <si>
    <t>SRGEN-17</t>
  </si>
  <si>
    <t>Verify that the device does not allow blank passwords.
Security policies and procedures appropriately address ID and password management.</t>
  </si>
  <si>
    <t xml:space="preserve">1. Examine password requirements (local and network / authentication server accounts) for the network device system and ensure a password is required for all system access.
</t>
  </si>
  <si>
    <t>1. The system does not allow the use of null passwords.</t>
  </si>
  <si>
    <t>HPW1</t>
  </si>
  <si>
    <t>HPW1: No password is required to access an FTI system</t>
  </si>
  <si>
    <t>SRGEN-18</t>
  </si>
  <si>
    <t>Ensure that when an authentication server is used for administrative access to the router, only one account is defined locally on the router for use in an emergency (i.e., authentication server or connection to the server is down).</t>
  </si>
  <si>
    <t>1.  Review the running configuration and verify that only one local account has been defined.  An example of a local account is shown in the example below:
Username xxxxxxx password 7 xxxxxxxxxxxx</t>
  </si>
  <si>
    <t>1. Only one local account should be defined on the router when an authentication server is used.</t>
  </si>
  <si>
    <t>SRGEN-19</t>
  </si>
  <si>
    <t>IA-3</t>
  </si>
  <si>
    <t>Device Identification and Authentication</t>
  </si>
  <si>
    <t>Verify that the system identifies and authenticates specific devices before establishing a management connection.</t>
  </si>
  <si>
    <r>
      <t xml:space="preserve">1. Interview the device administrator to ascertain if there is a mechanism in place to restrict access (e.g. client based certificates, MAC filtering, whitelists, etc.) before allowing a management connection.
</t>
    </r>
    <r>
      <rPr>
        <b/>
        <sz val="10"/>
        <rFont val="Arial"/>
        <family val="2"/>
      </rPr>
      <t>Note</t>
    </r>
    <r>
      <rPr>
        <sz val="10"/>
        <rFont val="Arial"/>
        <family val="2"/>
      </rPr>
      <t xml:space="preserve"> -  If the system being tested is Cisco IOS 15.0M 16.0M, NX-OS, then this control is N/A, since it is being tested under the respective version tab..</t>
    </r>
  </si>
  <si>
    <t>1. The device restricts access to authorized systems before authentication occurs.</t>
  </si>
  <si>
    <t>HIA1</t>
  </si>
  <si>
    <t>HIA1: Adequate device identification and authentication is not employed</t>
  </si>
  <si>
    <t>SRGEN-20</t>
  </si>
  <si>
    <t>IA-4</t>
  </si>
  <si>
    <t>Identifier Management</t>
  </si>
  <si>
    <t>User IDs must follow username standards whenever possible (authentication server or local accounts).</t>
  </si>
  <si>
    <t>1. Discuss with the network administrator to ensure that a standard is used to generate all user id's.</t>
  </si>
  <si>
    <t>1. All user id's, including TACACS user id's follow approved username standards</t>
  </si>
  <si>
    <t>HIA2</t>
  </si>
  <si>
    <t>HIA2: Standardized naming convention is not enforced</t>
  </si>
  <si>
    <t>SRGEN-21</t>
  </si>
  <si>
    <t>IA-5</t>
  </si>
  <si>
    <t>Authenticator Management</t>
  </si>
  <si>
    <t>Ensure all password parameters (authentication server or local accounts) meet IRS Publication 1075 requirements (e.g., password complexity, aging, history, etc.).</t>
  </si>
  <si>
    <t>1. Verify that the systems password parameters (authentication server or local accounts) meet the following requirements :
a) Minimum password length of 14 characters
b) Passwords must contain at least one number or special character, and a combination of at least one lower and uppercase letter.
c) Maximum password age of 90 days for privileged user and standard user accounts.
d) Minimum password age of 1 days
e) Password history for the previous 24 passwords 
f) Users are forced to change their initial password during their first logon</t>
  </si>
  <si>
    <t>1. Password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</si>
  <si>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</si>
  <si>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</si>
  <si>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SRGEN-22</t>
  </si>
  <si>
    <t>Ensure that unencrypted router passwords are not stored in an offline configuration file.</t>
  </si>
  <si>
    <t>1.  Review the stored router configuration files to ensure passwords are not stored in plain-text format.</t>
  </si>
  <si>
    <t>1. Unencrypted passwords are not stored in an offline configuration file.</t>
  </si>
  <si>
    <t>HPW21</t>
  </si>
  <si>
    <t>HPW21: Passwords are allowed to be stored unencrypted in config files</t>
  </si>
  <si>
    <t>SRGEN-23</t>
  </si>
  <si>
    <t>Verify that default passwords have been changed.</t>
  </si>
  <si>
    <r>
      <t xml:space="preserve">1. If default accounts exist on the system, examine the administrator attempt to authenticate with the published default password for any existing built-in account.  Examples may include:
</t>
    </r>
    <r>
      <rPr>
        <b/>
        <sz val="10"/>
        <rFont val="Arial"/>
        <family val="2"/>
      </rPr>
      <t xml:space="preserve">Note </t>
    </r>
    <r>
      <rPr>
        <sz val="10"/>
        <rFont val="Arial"/>
        <family val="2"/>
      </rPr>
      <t>-  This test will require the reviewer to research ahead of time built-in accounts and default passwords for the system used by the agency, which will be identified during the PSE.</t>
    </r>
  </si>
  <si>
    <t>1. All device default passwords have been changed from their default values.</t>
  </si>
  <si>
    <t>*Consider upgrading baseline criticality if default passwords exist on an external facing system.</t>
  </si>
  <si>
    <t>HPW17</t>
  </si>
  <si>
    <t>HPW17: Default passwords have not been changed</t>
  </si>
  <si>
    <t>SRGEN-24</t>
  </si>
  <si>
    <t>IA-6</t>
  </si>
  <si>
    <t>Authenticator Feedback</t>
  </si>
  <si>
    <t>Verify that clear text passwords are not displayed during login.</t>
  </si>
  <si>
    <t>1. Examine the screen while an administrator attempts to login and view authenticator feedback to ensure passwords are not displayed during entry.</t>
  </si>
  <si>
    <t>1. The password is not displayed in clear text, it is blotted by characters, i.e., asterisks.</t>
  </si>
  <si>
    <t>HPW8</t>
  </si>
  <si>
    <t>HPW8: Passwords are displayed on screen when entered</t>
  </si>
  <si>
    <t>SRGEN-25</t>
  </si>
  <si>
    <t>AU-2</t>
  </si>
  <si>
    <t>Audit Events</t>
  </si>
  <si>
    <t>Ensure the system audits security relevant events.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</si>
  <si>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</si>
  <si>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</si>
  <si>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HAU2
HAU6
HAU17
HAU21</t>
  </si>
  <si>
    <t>HAU2: No auditing is being performed on the system
HAU6: System does not audit changes to access control settings
HAU17: Audit logs do not capture sufficient auditable events
HAU21: System does not audit all attempts to gain access</t>
  </si>
  <si>
    <t>SRGEN-26</t>
  </si>
  <si>
    <t>AU-3</t>
  </si>
  <si>
    <t>Content of Audit Records</t>
  </si>
  <si>
    <t>Checks to see if sufficient security relevant data is captured in system logs.</t>
  </si>
  <si>
    <t>1. Review the logging mechanism to see what elements are recorded. The following elements are selected to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</si>
  <si>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1. Sufficient security relevant data is captured in system logs.</t>
  </si>
  <si>
    <t>HAU22</t>
  </si>
  <si>
    <t>HAU22: Content of audit records is not sufficient</t>
  </si>
  <si>
    <t>SRGEN-27</t>
  </si>
  <si>
    <t>AU-4</t>
  </si>
  <si>
    <t>Audit Storage Capacity</t>
  </si>
  <si>
    <t>Ensure storage mechanisms send alerts upon audit logs approaching maximum storage capacity.</t>
  </si>
  <si>
    <t>1. Interview system administrator and determine if the router configuration and ensure audit log mechanisms are in place to alert an SA when a storage device begins to exceed an organizational defined capacity.</t>
  </si>
  <si>
    <t>1. The router will immediately alert the SA by displaying a message at the remote administrative console, generate an alarm or alert, and page or send an electronic message if the audit trail exceeds more than an organizational defined capacity.</t>
  </si>
  <si>
    <t>HAU23
HAU24</t>
  </si>
  <si>
    <t>HAU23: Audit storage capacity threshold has not been defined
HAU24: Administrators are not notified when audit storage threshold is reached</t>
  </si>
  <si>
    <t>SRGEN-28</t>
  </si>
  <si>
    <t>AU-6</t>
  </si>
  <si>
    <t>Audit Review, Analysis, and Reporting</t>
  </si>
  <si>
    <t>Checks to see if the organization supervises and reviews, on a weekly basis the activities of users with respect to the enforcement and usage of information system access controls.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</si>
  <si>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2. Verify that security-related events are recorded in the logs and are available to Security and Telecomm Management staff members.  This must include unsuccessful attempts to access router (ACL violations and logon failures) 
Note -  If device security audit logs are correlated and reviewed at the enterprise-level (e.g., through the implementation of a SIEM tool), this test case will be N/A and will be evaluated in the agency's Network Assessment.</t>
  </si>
  <si>
    <t xml:space="preserve">1. The organization supervises and reviews on a weekly basis the activities of users with respect to the enforcement and usage of information system access controls.
2. Security-related events are recorded in the logs and are available to the management staff. 
Any gaps in the log data are identified and updated accordingly. </t>
  </si>
  <si>
    <t>HAU3
HAU18
HAU19</t>
  </si>
  <si>
    <t>HAU3: Audit logs are not being reviewed
HAU18: Audit logs are reviewed, but not per Pub 1075 requirements
HAU19: Audit log anomalies or findings are not reported and tracked</t>
  </si>
  <si>
    <t>SRGEN-29</t>
  </si>
  <si>
    <t>AU-8</t>
  </si>
  <si>
    <t>Time Stamps</t>
  </si>
  <si>
    <t>Check to validate the system is synchronized with the agency's authoritative time server.</t>
  </si>
  <si>
    <r>
      <t xml:space="preserve">1. Interview device administrator to ensure the system is synchronized with the agency's authoritative time server.
2. Examine configuration file(s) to verify NTP has been properly configured to synchronize with the agency's internal authoritative time server.
</t>
    </r>
    <r>
      <rPr>
        <b/>
        <sz val="10"/>
        <rFont val="Arial"/>
        <family val="2"/>
      </rPr>
      <t xml:space="preserve">Note </t>
    </r>
    <r>
      <rPr>
        <sz val="10"/>
        <rFont val="Arial"/>
        <family val="2"/>
      </rPr>
      <t>-  If the system being tested is Cisco IOS 15.0M 16.0M, NX-OS, then this control is N/A, since it is being tested under the respective version tab..</t>
    </r>
  </si>
  <si>
    <t>1-2. The device and audit records are synchronized with the agency's authoritative time server.</t>
  </si>
  <si>
    <t>HAU11</t>
  </si>
  <si>
    <t>HAU11: NTP is not properly implemented</t>
  </si>
  <si>
    <t>SRGEN-30</t>
  </si>
  <si>
    <t>AU-9</t>
  </si>
  <si>
    <t>Protection of Audit Information</t>
  </si>
  <si>
    <t>The audit trail shall be protected from unauthorized access, use, deletion or modification.
The audit trail shall be restricted to personnel routinely responsible for performing security audit functions.</t>
  </si>
  <si>
    <t>1. Interview the device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</si>
  <si>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network device administration team.
2. The agency implements a SIEM tool or other automated analysis mechanism to review remote access attempts for suspicious activity.</t>
  </si>
  <si>
    <t>HAU10
HAU16</t>
  </si>
  <si>
    <t>HAU10: Audit logs are not properly protected
HAU16: A centralized automated audit log analysis solution is not implemented</t>
  </si>
  <si>
    <t>SRGEN-31</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</si>
  <si>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</si>
  <si>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</si>
  <si>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</si>
  <si>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SA to determine if audit data is captured, backed up, and maintained. IRS practice has been to retain archived audit logs/trails for the remainder of the year they were made plus six years for a total of 7 years.
Note -  If device audit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</si>
  <si>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</si>
  <si>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</si>
  <si>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</si>
  <si>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SRGEN-32</t>
  </si>
  <si>
    <t>CM-3</t>
  </si>
  <si>
    <t>Configuration Change Control</t>
  </si>
  <si>
    <t>Ensure all router changes and updates are documented in a manner suitable for review. Ensure request forms are used to aid in recording the audit trail of router change requests. Ensure all changes and modifications to routers are tested, reviewed, and approved by management.</t>
  </si>
  <si>
    <t xml:space="preserve">Compare device configuration against standard secure configurations defined for the network device in use in the organization. The security configuration of such devices should be documented, reviewed, and approved by an organization change control board. Any deviations from the standard configuration or updates to the standard configuration should be documented and approved in a change control system.
1.  Have the SA provide copies of router change request forms for visual inspection.
2.  Interview SA and router administrator to verify compliance.
</t>
  </si>
  <si>
    <t>1-2. Configuration management procedures are in place and all changes are documented, reviewed, and approved.</t>
  </si>
  <si>
    <t>HCM34
HCM33
HCM4
HCM6</t>
  </si>
  <si>
    <t>HCM34: Agency does not control significant changes to systems via an approval process
HCM33: Significant changes are not reviewed for security impacts before being implemented
HCM4: Routine operational changes are not reviewed for security impacts before being implemented
HCM6: Agency does not control routine operational changes to systems via an approval process</t>
  </si>
  <si>
    <t>SRGEN-33</t>
  </si>
  <si>
    <t>CM-6</t>
  </si>
  <si>
    <t>Configuration Settings</t>
  </si>
  <si>
    <t>SNMP is configured to use the most current version.</t>
  </si>
  <si>
    <r>
      <t xml:space="preserve">1. Examine router settings. Ensure that if SNMP is implemented, the device is configured to use SNMP Version 3 Security Model with FIPS 140 compliant cryptography (i.e., SHA authentication and AES encryption).
</t>
    </r>
    <r>
      <rPr>
        <b/>
        <sz val="10"/>
        <rFont val="Arial"/>
        <family val="2"/>
      </rPr>
      <t>Note -</t>
    </r>
    <r>
      <rPr>
        <sz val="10"/>
        <rFont val="Arial"/>
        <family val="2"/>
      </rPr>
      <t xml:space="preserve"> CMVP stopped accepting FIPS 140-2 submissions for new validation certificates of 9/21/2021. However, it is still valid as of 9/30/2021 without an announced end of life date. Check the NIST website for further guidance.</t>
    </r>
  </si>
  <si>
    <t>1. SNMP is configured to use Version 3.0 with FIPS 140 compliant cryptography.</t>
  </si>
  <si>
    <t>HSC42</t>
  </si>
  <si>
    <t>HSC42: Encryption capabilities do not meet the latest FIPS 140 requirements</t>
  </si>
  <si>
    <t>SRGEN-34</t>
  </si>
  <si>
    <t>CM-7</t>
  </si>
  <si>
    <t>Least Functionality</t>
  </si>
  <si>
    <t>All unnecessary services on the router are disabled.</t>
  </si>
  <si>
    <t xml:space="preserve">1. Interview the SA to determine what baseline functionality has been installed and enabled for the router.  Ensure the system provides only essential capabilities and prohibits any functionality that is not essential.
Ensure all ports, protocols, and services unnecessary for system operation are disabled (e.g., BOOTP, DHCP, FTP, TELNET, FINGER, MOP, PAD, etc.)  If any unnecessary services are running, administrators must present a strong justification for their necessity.
Note -  If the system being tested is Cisco IOS 15.0M, then this control is N/A, since it is being tested under the IOS 15.0M Tab. </t>
  </si>
  <si>
    <t>1. All unnecessary services on the router have been disabled.</t>
  </si>
  <si>
    <t>SRGEN-35</t>
  </si>
  <si>
    <t>SC-7</t>
  </si>
  <si>
    <t>Boundary Protection</t>
  </si>
  <si>
    <t>Ensure Secure Shell (SSH) timeout value is set to 60 seconds or less, causing incomplete SSH connections to shut down after 60 seconds or less.
Note -  This timeout pertains to the SSH negotiation phase before a user is authenticated.</t>
  </si>
  <si>
    <t xml:space="preserve">1. Review the global configuration or execute show ssh to verify the timeout is set for 60 seconds or less. </t>
  </si>
  <si>
    <t>1. SSH session timeout is set to 60 seconds or less.</t>
  </si>
  <si>
    <t>HSC17</t>
  </si>
  <si>
    <t>HSC17: Denial of Service protection settings are not configured</t>
  </si>
  <si>
    <t>SRGEN-36</t>
  </si>
  <si>
    <t>SC-8</t>
  </si>
  <si>
    <t>Transmission Confidentiality and Integrity</t>
  </si>
  <si>
    <t>Ensure that all management access to the device is secured using Federal Information Processing Standard (FIPS) 140 validated encryption with Secure Shell (SSH) or Transport Layer Security (TLS) version 1.2 or higher.</t>
  </si>
  <si>
    <r>
      <t xml:space="preserve">1. Review router configuration to verify that management sessions are encrypted using FIPS 140 validated encryption.
</t>
    </r>
    <r>
      <rPr>
        <b/>
        <sz val="10"/>
        <rFont val="Arial"/>
        <family val="2"/>
      </rPr>
      <t>Note -</t>
    </r>
    <r>
      <rPr>
        <sz val="10"/>
        <rFont val="Arial"/>
        <family val="2"/>
      </rPr>
      <t xml:space="preserve"> As of 9/30/2021, TLS 1.2 does not have an announced end of life date and is still acceptable.  Refer to NIST 800-52 Rev 2 for further information.</t>
    </r>
  </si>
  <si>
    <t>1. The router should utilize the most current supported version of Secure Shell (SSHv2) or TLS v 1.2 or higher for all management sessions.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</si>
  <si>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</si>
  <si>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SRGEN-37</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</si>
  <si>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</si>
  <si>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r>
    <r>
      <rPr>
        <b/>
        <sz val="10"/>
        <color rgb="FFFF0000"/>
        <rFont val="Arial"/>
        <family val="2"/>
      </rPr>
      <t>Note: If step 1 / MFA is fully implemented, but the complexity/length requirements in step 2 are not met this finding may be downgraded to moderate.</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</si>
  <si>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</si>
  <si>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</si>
  <si>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</si>
  <si>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</si>
  <si>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Input of test results starting with this row require corresponding Test IDs in Column A. Insert new rows above here.</t>
  </si>
  <si>
    <t>Do not edit below</t>
  </si>
  <si>
    <t>Info</t>
  </si>
  <si>
    <t>Criticality Ratings</t>
  </si>
  <si>
    <t>Section Title</t>
  </si>
  <si>
    <t>Description</t>
  </si>
  <si>
    <t>Finding Statement (Internal Use Only)</t>
  </si>
  <si>
    <r>
      <t xml:space="preserve">Issue Code Mapping (Select </t>
    </r>
    <r>
      <rPr>
        <b/>
        <u/>
        <sz val="10"/>
        <rFont val="Arial"/>
        <family val="2"/>
      </rPr>
      <t>one</t>
    </r>
    <r>
      <rPr>
        <b/>
        <sz val="10"/>
        <rFont val="Arial"/>
        <family val="2"/>
      </rPr>
      <t xml:space="preserve"> to enter in column N)</t>
    </r>
  </si>
  <si>
    <t>CIS Benchmark Section #</t>
  </si>
  <si>
    <t>Recommendation #</t>
  </si>
  <si>
    <t>Impact Statement</t>
  </si>
  <si>
    <t>Remediation Procedure</t>
  </si>
  <si>
    <t>Remediation Statement (Internal Use Only)</t>
  </si>
  <si>
    <t>CAP Request Statement  (Internal Use Only)</t>
  </si>
  <si>
    <t>IOS15-01</t>
  </si>
  <si>
    <t>Test (Automated)</t>
  </si>
  <si>
    <t>Enable 'aaa new-model'</t>
  </si>
  <si>
    <t>This command enables the AAA access control system.</t>
  </si>
  <si>
    <t>Perform the following to determine if AAA services are enabled:
hostname#show running-config | incl aaa new-model 
If the result includes a "no", the feature is not enabled.</t>
  </si>
  <si>
    <t>AAA services have been enabled on the router.</t>
  </si>
  <si>
    <t>AAA services are not used to enforce accounting, authorization and authentication on the router.</t>
  </si>
  <si>
    <t>1.1</t>
  </si>
  <si>
    <t>1.1.1</t>
  </si>
  <si>
    <t>Implementing Cisco AAA is significantly disruptive as former access methods are immediately disabled. Therefore, before implementing Cisco AAA, the organization should carefully review and plan their authentication criteria (logins &amp; passwords, challenges &amp; responses, and token technologies), authorization methods, and accounting requirements.</t>
  </si>
  <si>
    <t>Globally enable authentication, authorization and accounting (AAA) using the new-model command.  One method for implementing the recommended state is to perform the following:
hostname(config)#aaa new-model.</t>
  </si>
  <si>
    <t>Globally enable authentication, authorization and accounting (AAA) using the new-model command. One method to achieve the recommended state execute the following:
hostname(config)#aaa new-model</t>
  </si>
  <si>
    <t>To close this finding, please provide a screenshot showing AAA is enabled with the agency's CAP.</t>
  </si>
  <si>
    <t>IOS15-02</t>
  </si>
  <si>
    <t xml:space="preserve">IA-2 </t>
  </si>
  <si>
    <t>Identification And Authentication (Organizational Users)</t>
  </si>
  <si>
    <t>Enable 'aaa authentication login'</t>
  </si>
  <si>
    <t>Sets authentication, authorization and accounting (AAA) authentication at login.</t>
  </si>
  <si>
    <t>Perform the following to determine if AAA authentication for login is enabled:
hostname#show run | incl aaa authentication login
If a result does not return, the feature is not enabled.</t>
  </si>
  <si>
    <t>AAA services are used for local user authentication.</t>
  </si>
  <si>
    <t xml:space="preserve">AAA authentication for local router login has not been enabled.
</t>
  </si>
  <si>
    <t>1.1.2</t>
  </si>
  <si>
    <t>Implementing Cisco AAA is significantly disruptive as former access methods are immediately disabled. Therefore, before implementing Cisco AAA, the organization should carefully review and plan their authentication methods such as logins and passwords, challenges and responses, and which token technologies will be used.</t>
  </si>
  <si>
    <t>Configure AAA authentication method(s) for login authentication.  One method for implementing the recommended state is to perform the following:
hostname(config)#aaa authentication login {default | aaa_list_name} [passwd-expiry]
method1 [method2].</t>
  </si>
  <si>
    <t>Configure AAA authentication method(s) for login authentication. One method to achieve the recommended state execute the following:
hostname(config)#aaa authentication login {default | aaa_list_name} [passwd-expiry]
method1 [method2]</t>
  </si>
  <si>
    <t>To close this finding, please provide a screenshot showing AAA authentication for local router login is enabled with the agency's CAP.</t>
  </si>
  <si>
    <t>IOS15-03</t>
  </si>
  <si>
    <t>Enable 'aaa authentication enable default'</t>
  </si>
  <si>
    <t>Authenticates users who access privileged EXEC mode when they use the enable command.</t>
  </si>
  <si>
    <t>Perform the following to determine if AAA authentication enable mode is enabled:
hostname#show running-config | incl aaa authentication enable
If a result does not return, the feature is not enabled</t>
  </si>
  <si>
    <t xml:space="preserve">AAA authentication enable mode has been enabled. </t>
  </si>
  <si>
    <t xml:space="preserve">AAA authentication enable mode has not been enabled. </t>
  </si>
  <si>
    <t>1.1.3</t>
  </si>
  <si>
    <t>Enabling Cisco AAA 'authentication enable' mode is significantly disruptive as former access methods are immediately disabled. Therefore, before enabling 'aaa authentication enable default' mode, the organization should plan and implement authentication logins and passwords, challenges and responses, and token technologies.</t>
  </si>
  <si>
    <t>Configure AAA authentication method(s) for enable authentication.  One method for implementing the recommended state is to perform the following:
hostname(config)#aaa authentication enable default {method1} enable .</t>
  </si>
  <si>
    <t>Configure AAA authentication method(s) for enable authentication. One method to achieve the recommended state execute the following:
hostname(config)#aaa authentication enable default {method1} enable</t>
  </si>
  <si>
    <t>To close this finding, please provide a screenshot showing AAA authentication enable mode is enabled with the agency's CAP.</t>
  </si>
  <si>
    <t>IOS15-04</t>
  </si>
  <si>
    <t>Set 'login authentication for 'line con 0'</t>
  </si>
  <si>
    <t>Authenticates users who access the router or switch using the serial console port.</t>
  </si>
  <si>
    <t>Perform the following to determine if AAA authentication for line login is enabled:
If the command does not return a result for each management access method, the feature is not enabled
hostname#sh run | sec line | incl login authentication</t>
  </si>
  <si>
    <t xml:space="preserve">AAA authentication for 'line con 0' has been enabled. </t>
  </si>
  <si>
    <t xml:space="preserve">AAA authentication for 'line con 0' has not been enabled. </t>
  </si>
  <si>
    <t>1.1.4</t>
  </si>
  <si>
    <t>Enabling Cisco AAA 'line login' is significantly disruptive as former access methods are immediately disabled. Therefore, before enabling Cisco AAA 'line login',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</si>
  <si>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console 0
hostname(config-line)#login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</si>
  <si>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hostname(config)#line console 0
hostname(config-line)#login authentication {default | _aaa\_list\_name_}</t>
  </si>
  <si>
    <t>To close this finding, please provide a screenshot showing management lines require the AAA authentication for 'line con 0' is enabled with the agency's CAP.</t>
  </si>
  <si>
    <t>IOS15-05</t>
  </si>
  <si>
    <t>Set 'login authentication for 'line tty'</t>
  </si>
  <si>
    <t>Authenticates users who access the router or switch using the TTY port.</t>
  </si>
  <si>
    <t>AAA authentication for 'line tty' has been enabled.</t>
  </si>
  <si>
    <t>AAA authentication for 'line tty' has not been enabled.</t>
  </si>
  <si>
    <t>1.1.5</t>
  </si>
  <si>
    <t>Enabling Cisco AAA 'login authentication for line TTY' is significantly disruptive as former access methods are immediately disabled. Therefore, before enabling Cisco AAA 'login authentication for line TTY',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</si>
  <si>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</si>
  <si>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execute the following:
hostname(config)#line tty {line-number} [ending-line-number]
hostname(config-line)#login authentication {default | aaa_list_name}</t>
  </si>
  <si>
    <t>To close this finding, please provide a screenshot showing AAA authentication for 'line tty' is enabled with the agency's CAP.</t>
  </si>
  <si>
    <t>IOS15-06</t>
  </si>
  <si>
    <t>Set 'login authentication for 'line vty'</t>
  </si>
  <si>
    <t>Authenticates users who access the router or switch remotely through the VTY port.</t>
  </si>
  <si>
    <t>AAA authentication for 'line vty' has been enabled.</t>
  </si>
  <si>
    <t>AAA authentication for 'line vty' has not been enabled.</t>
  </si>
  <si>
    <t>1.1.6</t>
  </si>
  <si>
    <t>Enabling Cisco AAA 'login authentication for line VTY' is significantly disruptive as former access methods are immediately disabled. Therefore, before enabling Cisco AAA 'login authentication for line VTY', the organization should plan and implement authentication logins and passwords, challenges and responses, and token technologies.</t>
  </si>
  <si>
    <t>Configure management lines to require login using the default or a named AAA authentication list. This configuration must be set individually for all line types.  One method for implementing the recommended state is to perform the following:
hostname(config)#line vty {line-number} [ending-line-number]
hostname(config-line)#login authentication {default | aaa_list_name}</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</si>
  <si>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</si>
  <si>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To close this finding, please provide a screenshot showing AAA authentication for 'line vty' is enabled with the agency's CAP.</t>
  </si>
  <si>
    <t>IOS15-07</t>
  </si>
  <si>
    <t>Set 'privilege 1' for local users</t>
  </si>
  <si>
    <t>Sets the privilege level for the user.</t>
  </si>
  <si>
    <t xml:space="preserve">Perform the following to determine if a user with an encrypted password is enabled:
Verify all username results return "privilege 1"
hostname#show run | incl privilege
</t>
  </si>
  <si>
    <t>The privilege level for users has been set to 'privilege 1.'</t>
  </si>
  <si>
    <t>The privilege level for users has not been set to 'privilege 1'.</t>
  </si>
  <si>
    <t>1.2</t>
  </si>
  <si>
    <t>1.2.1</t>
  </si>
  <si>
    <t>Organizations should create policies requiring all local accounts with 'privilege level 1' with encrypted passwords to reduce the risk of unauthorized access. Default configuration settings do not provide strong user authentication to the device.</t>
  </si>
  <si>
    <t>Set the local user to privilege level 1.  One method for implementing the recommended state is to perform the following:
hostname(config)#username  privilege 1 .</t>
  </si>
  <si>
    <t>Set the local user to privilege level 1. One method to achieve the recommended state execute the following:
hostname(config)#username  privilege 1</t>
  </si>
  <si>
    <t>To close this finding, please provide a screenshot showing that the local user's privilege level has been set to one with the agency's CAP.</t>
  </si>
  <si>
    <t>IOS15-08</t>
  </si>
  <si>
    <t>Transmission Confidentiality And Integrity</t>
  </si>
  <si>
    <t>Set 'transport input ssh' for 'line vty' connections</t>
  </si>
  <si>
    <t>Selects the Secure Shell (SSH) protocol.</t>
  </si>
  <si>
    <t>Perform the following to determine if SSH is the only transport method for incoming VTY logins:
The result should show only "ssh" for "transport input"
hostname#sh run | sec vty</t>
  </si>
  <si>
    <t>Transport input SSH has been set for incoming VTY logins.</t>
  </si>
  <si>
    <t xml:space="preserve">Transport input SSH has not been set for incoming VTY logins. </t>
  </si>
  <si>
    <t>HSC1</t>
  </si>
  <si>
    <t>HSC1: FTI is not encrypted in transit</t>
  </si>
  <si>
    <t>1.2.2</t>
  </si>
  <si>
    <t>To reduce risk of unauthorized access, organizations should require all VTY management line protocols to be limited to ssh.</t>
  </si>
  <si>
    <t>Apply SSH to transport input on all VTY management lines.  One method for implementing the recommended state is to perform the following:
hostname(config)#line vty  
hostname(config-line)#transport input ssh .</t>
  </si>
  <si>
    <t>Apply SSH to transport input on all VTY management lines. One method to achieve the recommended state execute the following:
hostname(config)#line vty 
* 
hostname(config-line)#transport input ssh</t>
  </si>
  <si>
    <t>To close this finding, please provide a screenshot showing SSH is set on all VTY lines with the agency's CAP.</t>
  </si>
  <si>
    <t>IOS15-09</t>
  </si>
  <si>
    <t>Set 'no exec' for 'line aux 0'</t>
  </si>
  <si>
    <t>The 'no exec' command restricts a line to outgoing connections only.</t>
  </si>
  <si>
    <t>Perform the following to determine if the EXEC process for the aux port is disabled:
Verify no exec
hostname#sh run | sec aux
Verify you see the following "no exec"
hostname#sh line aux 0 | incl exec</t>
  </si>
  <si>
    <t>The 'no exec' option has been set to 'line aux 0' to restrict a line to outgoing connections.</t>
  </si>
  <si>
    <t xml:space="preserve">The 'no exec' option has not been set to 'line aux 0' to restrict a line to outgoing connections. </t>
  </si>
  <si>
    <t>1.2.3</t>
  </si>
  <si>
    <t>Organizations can reduce the risk of unauthorized access by disabling the 'aux' port with the 'no exec' command. Conversely, not restricting access through the 'aux' port increases the risk of remote unauthorized access.</t>
  </si>
  <si>
    <t>Disable the EXEC process on the auxiliary port.  One method for implementing the recommended state is to perform the following:
hostname(config)#line aux 0
hostname(config-line)#no exec.</t>
  </si>
  <si>
    <t>Disable the EXEC process on the auxiliary port. One method to achieve the recommended state execute the following:
hostname(config)#line aux 0
hostname(config-line)#no exec.</t>
  </si>
  <si>
    <t>To close this finding, please provide a screenshot showing EXEC process is disabled with the agency's CAP.</t>
  </si>
  <si>
    <t>IOS15-10</t>
  </si>
  <si>
    <t>Create 'access-list' for use with 'line vty'</t>
  </si>
  <si>
    <t>Access lists control the transmission of packets on an interface, control Virtual Terminal Line (VTY) access, and restrict the contents of routing updates. The Cisco IOS software stops checking the extended access list after a match occurs.</t>
  </si>
  <si>
    <t>Perform the following to determine if the ACL is created:
Verify the appropriate access-list definitions
hostname#sh ip access-list</t>
  </si>
  <si>
    <t>An 'access-list' has been created for use with 'line vty.'</t>
  </si>
  <si>
    <t>An 'access-list' has not been created for use with 'line vty'.</t>
  </si>
  <si>
    <t>HSC19</t>
  </si>
  <si>
    <t>HSC19: Network perimeter devices do not properly restrict traffic</t>
  </si>
  <si>
    <t>1.2.4</t>
  </si>
  <si>
    <t>Organizations can reduce the risk of unauthorized access by implementing access-lists for all VTY lines. Conversely, using VTY lines without access-lists increases the risk of unauthorized access.</t>
  </si>
  <si>
    <t>Configure the VTY ACL that will be used to restrict management access to the device. One method for implementing the recommended state is to perform the following:
hostname(config)#access-list  permit tcp  any
hostname(config)#access-list  permit tcp host  any
hostname(config)#deny ip any any log.</t>
  </si>
  <si>
    <t>Configure the VTY ACL that will be used to restrict management access to the device. One method to achieve the recommended state execute the following:
hostname(config)#access-list  permit tcp  any
hostname(config)#access-list  permit tcp host  any
hostname(config)#deny ip any  log.</t>
  </si>
  <si>
    <t>To close this finding, please provide a screenshot showing 'access-list' has been created for use with 'line vty with the agency's CAP.</t>
  </si>
  <si>
    <t>IOS15-11</t>
  </si>
  <si>
    <t>Set 'access-class' for 'line vty'</t>
  </si>
  <si>
    <t>The 'access-class' setting restricts incoming and outgoing connections between a particular vty (into a Cisco device) and the networking devices associated with addresses in an access list.</t>
  </si>
  <si>
    <t>Perform the following to determine if the ACL is set:
Verify you see the access-class defined.
hostname#sh run | sec vty</t>
  </si>
  <si>
    <t>An 'access-class' has been created for use with 'line vty.'</t>
  </si>
  <si>
    <t>An 'access-class' has not been created for use with 'line vty'.</t>
  </si>
  <si>
    <t>1.2.5</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</si>
  <si>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</si>
  <si>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Configure remote management access control restrictions for all VTY lines.  One method for implementing the recommended state is to perform the following:
hostname(config)#line vty  
hostname(config-line)# access-class  in.</t>
  </si>
  <si>
    <t>Configure remote management access control restrictions for all VTY lines. One method to achieve the recommended state execute the following:
hostname(config)#line vty 
* 
hostname(config-line)# access-class  in.</t>
  </si>
  <si>
    <t>To close this finding, please provide a screenshot showing remote access controls are restricted with the agency's CAP.</t>
  </si>
  <si>
    <t>IOS15-12</t>
  </si>
  <si>
    <t>Set 'exec-timeout' to less than or equal to 10 minutes for 'line aux 0'</t>
  </si>
  <si>
    <t>If no input is detected during the interval, the EXEC facility resumes the current connection. If no connections exist, the EXEC facility returns the terminal to the idle state and disconnects the incoming session.</t>
  </si>
  <si>
    <t>Perform the following to determine if the timeout is configured:
Verify you return a result.
NOTE: If you set an exec-timeout of 10 minutes, this will not show up in the configuration
hostname#sh run | sec line aux 0</t>
  </si>
  <si>
    <t>Exec-timeout has been set to less than or equal to 10 minutes for 'line aux 0.'</t>
  </si>
  <si>
    <t>Exec-timeout has not been set to less than or equal to 10 minutes for 'line aux 0'.</t>
  </si>
  <si>
    <t>1.2.6</t>
  </si>
  <si>
    <t>Organizations should prevent unauthorized use of unattended or abandoned sessions by an automated control. Enabling 'exec-timeout' with an appropriate length of minutes or seconds prevents unauthorized access of abandoned sessions.</t>
  </si>
  <si>
    <t>Configure device timeout (10 minutes or less) to disconnect sessions after a fixed idle time.
hostname(config)#line aux 0
hostname(config-line)#exec-timeout.</t>
  </si>
  <si>
    <t>Configure device timeout (10 minutes or less) to disconnect sessions after a fixed idle time. One method to achieve the recommended state execute the following:
hostname(config)#line aux 0
hostname(config-line)#exec-timeout.</t>
  </si>
  <si>
    <t>IOS15-13</t>
  </si>
  <si>
    <t>Set 'exec-timeout' to less than or equal to 10 minutes 'line console 0'</t>
  </si>
  <si>
    <t>Perform the following to determine if the timeout is configured:
Verify you return a result.
NOTE: If you set an exec-timeout of 10 minutes, this will not show up in the configuration
hostname#sh run | sec line con 0</t>
  </si>
  <si>
    <t>Exec-timeout has been set to less than or equal to 10 minutes for 'line console 0.'</t>
  </si>
  <si>
    <t>Exec-timeout has not been set to less than or equal to 10 minutes for 'line console 0'.</t>
  </si>
  <si>
    <t>1.2.7</t>
  </si>
  <si>
    <t>Organizations should prevent unauthorized use of unattended or abandoned sessions by an automated control. Enabling 'exec-timeout' with an appropriate length reduces the risk of unauthorized access of abandoned sessions.</t>
  </si>
  <si>
    <t>Configure device timeout (10 minutes or less) to disconnect sessions after a fixed idle time. One method for implementing the recommended state is to perform the following:
hostname(config)#line con 0
hostname(config-line)#exec-timeout .</t>
  </si>
  <si>
    <t>Configure device timeout (10 minutes or less) to disconnect sessions after a fixed idle time. One method to achieve the recommended state execute the following:
hostname(config)#line con 0
hostname(config-line)#exec-timeout.</t>
  </si>
  <si>
    <t>IOS15-14</t>
  </si>
  <si>
    <t>Set 'exec-timeout' less than or equal to 10 minutes 'line tty'</t>
  </si>
  <si>
    <t xml:space="preserve">Perform the following to determine if the timeout is configured:
Verify you return a result. 
NOTE: If you set an exec-timeout of 10 minutes, this will not show up in the configuration.
hostname#sh line tty  | begin Timeout
</t>
  </si>
  <si>
    <t>Exec-timeout has been set to less than or equal to 10 minutes for 'line tty.'</t>
  </si>
  <si>
    <t>Exec-timeout has not been set to less than or equal to 10 minutes for 'line tty'.</t>
  </si>
  <si>
    <t>1.2.8</t>
  </si>
  <si>
    <t>Organizations should prevent unauthorized use of unattended or abandoned sessions by an automated control. Enabling 'exec-timeout' with an appropriate length reduces the risks of unauthorized access of abandoned sessions.</t>
  </si>
  <si>
    <t>Configure device timeout (10 minutes or less) to disconnect sessions after a fixed idle time.  One method for implementing the recommended state is to perform the following:
hostname(config)#line tty {line_number} [ending_line_number]
hostname(config-line)#exec-timeout .</t>
  </si>
  <si>
    <t>Configure device timeout (10 minutes or less) to disconnect sessions after a fixed idle time. One method to achieve the recommended state execute the following:
hostname(config)#line tty {line_number} [ending_line_number]
hostname(config-line)#exec-timeout.</t>
  </si>
  <si>
    <t>IOS15-15</t>
  </si>
  <si>
    <t>Set 'exec-timeout' to less than or equal to 10 minutes 'line vty'</t>
  </si>
  <si>
    <t>Perform the following to determine if the timeout is configured:
Verify you return a result NOTE: If you set an exec-timeout of 10 minutes, this will not show up in the configuration
hostname#sh line vty  | begin Timeout</t>
  </si>
  <si>
    <t>Exec-timeout has been set to less than or equal to 10 minutes for 'line vty.'</t>
  </si>
  <si>
    <t>Exec-timeout has not been set to less than or equal to 10 minutes for 'line vty'.</t>
  </si>
  <si>
    <t>1.2.9</t>
  </si>
  <si>
    <t>Configure device timeout (10 minutes or less) to disconnect sessions after a fixed idle time.  One method for implementing the recommended state is to perform the following:
hostname(config)#line vty {line_number} [ending_line_number]
hostname(config-line)#exec-timeout.</t>
  </si>
  <si>
    <t>Configure device timeout (10 minutes or less) to disconnect sessions after a fixed idle time. One method to achieve the recommended state execute the following:
hostname(config)#line vty {line_number} [ending_line_number]
hostname(config-line)#exec-timeout.</t>
  </si>
  <si>
    <t>IOS15-16</t>
  </si>
  <si>
    <t>Set 'transport input none' for 'line aux 0'</t>
  </si>
  <si>
    <t>When you want to allow only an outgoing connection on a line, use the no exec command.</t>
  </si>
  <si>
    <t>Perform the following to determine if inbound connections for the aux port are disabled:
Verify you see the following "Allowed input transports are none
hostname#sh line aux 0 | incl input transports</t>
  </si>
  <si>
    <t>The "transport input none' option has been set for 'line aux 0.'</t>
  </si>
  <si>
    <t>The 'transport input none' option has not been set for 'line aux 0'.</t>
  </si>
  <si>
    <t>1.2.10</t>
  </si>
  <si>
    <t>Organizations should prevent all unauthorized access of auxiliary ports by disabling all protocols using the 'transport input none' command.</t>
  </si>
  <si>
    <t>Disable the inbound connections on the auxiliary port.  One method for implementing the recommended state is to perform the following:
hostname(config)#line aux 0
hostname(config-line)#transport input none .</t>
  </si>
  <si>
    <t>Disable the inbound connections on the auxiliary port. One method to achieve the recommended state execute the following:
hostname(config)#line aux 0
hostname(config-line)#transport input none.</t>
  </si>
  <si>
    <t>To close this finding, please provide a screenshot showing inbound connections are disabled on the auxiliary port with the agency's CAP.</t>
  </si>
  <si>
    <t>IOS15-17</t>
  </si>
  <si>
    <t>Set 'password' for 'enable secret'</t>
  </si>
  <si>
    <t>Use the enable secret command to provide an additional layer of security over the enable password. The enable secret command provides better security by storing the enable secret password using a nonreversible cryptographic function. The added layer of security encryption provides is useful in environments where the password crosses the network or is stored on a TFTP server.</t>
  </si>
  <si>
    <t>Perform the following to determine enable secret is set:
If the command does not return a result, the enable password is not set.
hostname#sh run | incl enable secret</t>
  </si>
  <si>
    <t>Enable secret has been set for passwords.</t>
  </si>
  <si>
    <t xml:space="preserve">Enable secret' has not been set for passwords. </t>
  </si>
  <si>
    <t>HPW13</t>
  </si>
  <si>
    <t>HPW13: Enabled secret passwords are not implemented correctly</t>
  </si>
  <si>
    <t>1.4</t>
  </si>
  <si>
    <t>1.4.1</t>
  </si>
  <si>
    <t>Organizations should protect privileged EXEC mode through policies requiring the 'enabling secret' setting, which enforces a one-way cryptographic hash (MD5).</t>
  </si>
  <si>
    <t>Configure a strong, enable secret password.
hostname(config)#enable secret .</t>
  </si>
  <si>
    <t>Configure a strong, enable secret password. One method to achieve the recommended state is to execute the following:
hostname(config)#enable secret {ENABLE_SECRET_PASSWORD}.</t>
  </si>
  <si>
    <t>To close this finding, please provide a screenshot showing secret has been set for passwords with the agency's CAP.</t>
  </si>
  <si>
    <t>IOS15-18</t>
  </si>
  <si>
    <t>Enable 'service password-encryption'</t>
  </si>
  <si>
    <t>When password encryption is enabled, the encrypted form of the passwords is displayed when a more system:running-config command is entered.</t>
  </si>
  <si>
    <t>Perform the following to determine if a user with an encrypted password is enabled:
Ensure a result that matches the command return
hostname#sh run | incl service password-encryption</t>
  </si>
  <si>
    <t xml:space="preserve">The 'service password-encryption' option has been enabled. </t>
  </si>
  <si>
    <t xml:space="preserve">The 'service password-encryption' option has not been enabled. </t>
  </si>
  <si>
    <t>HPW11</t>
  </si>
  <si>
    <t>HPW11: Password transmission does not use strong cryptography</t>
  </si>
  <si>
    <t>1.4.2</t>
  </si>
  <si>
    <t>Organizations implementing 'service password-encryption' reduce the risk of unauthorized users learning clear text passwords to Cisco IOS configuration files. However, the algorithm used is not designed to withstand serious analysis and should be treated like clear-text.</t>
  </si>
  <si>
    <t>Enable password encryption service to protect sensitive access passwords in the device configuration.
hostname(config)#service password-encryption.</t>
  </si>
  <si>
    <t>Enable password encryption service to protect sensitive access passwords in the device configuration. One method to achieve the recommended state is to execute the following:
hostname(config)#service password-encryption.</t>
  </si>
  <si>
    <t>To close this finding, please provide a screenshot showing service passwords encryption is enabled with the agency's CAP.</t>
  </si>
  <si>
    <t>IOS15-19</t>
  </si>
  <si>
    <t>Set 'username secret' for all local users</t>
  </si>
  <si>
    <t>Use the username secret command to configure a username and MD5-encrypted user password. MD5 encryption is a strong encryption method that is not retrievable; thus, you cannot use MD5 encryption with protocols that require clear-text passwords, such as Challenge Handshake Authentication Protocol (CHAP).
The username secret command provides an additional layer of security over the username password. It also provides better security by encrypting the password using non reversible MD5 encryption and storing the encrypted text. The added layer of MD5 encryption is useful in environments in which the password crosses the network or is stored on a TFTP server.</t>
  </si>
  <si>
    <t xml:space="preserve">Perform the following to determine if a user with an encrypted password is enabled:
If a result does not return with secret, the feature is not enabled
hostname#show run | incl username
</t>
  </si>
  <si>
    <t>The 'username secret' option has been set for all local users.</t>
  </si>
  <si>
    <t xml:space="preserve">The 'username secret' option has not been set for all local users. </t>
  </si>
  <si>
    <t>1.4.3</t>
  </si>
  <si>
    <t>Organizations implementing 'username secret' across their enterprise reduce the risk of unauthorized users gaining access to Cisco IOS devices by applying a MD5 hash and encrypting user passwords.</t>
  </si>
  <si>
    <t>Create a local user with an encrypted, complex (not easily guessed) password.
hostname(config)#username  secret.</t>
  </si>
  <si>
    <t>Create a local user with an encrypted, complex (not easily guessed) password. One method to achieve the recommended state execute the following:
hostname(config)#username {{em}LOCAL_USERNAME{/em}} secret {{em}LOCAL_PASSWORD{/em}}.</t>
  </si>
  <si>
    <t>To close this finding, please provide a screenshot showing that the local user account has been set up with an encrypted and complex password with the agency's CAP.</t>
  </si>
  <si>
    <t>IOS15-20</t>
  </si>
  <si>
    <t>Set 'no snmp-server' to disable SNMP when unused</t>
  </si>
  <si>
    <t>If not in use, disable simple network management protocol (SNMP), read and write access.</t>
  </si>
  <si>
    <t>Verify the result reads "SNMP agent not enabled"
hostname#show snmp community</t>
  </si>
  <si>
    <t>The 'no snmp-server' option has been set to disable SNMP when not in use.</t>
  </si>
  <si>
    <t xml:space="preserve">The 'no snmp-server' option has not been set to disable SNMP when not in use. </t>
  </si>
  <si>
    <t>HCM11</t>
  </si>
  <si>
    <t>HCM11: SNMP is not implemented correctly</t>
  </si>
  <si>
    <t>1.5</t>
  </si>
  <si>
    <t>1.5.1</t>
  </si>
  <si>
    <t>Organizations not using SNMP should require all SNMP services to be disabled by running the 'no snmp-server' command.</t>
  </si>
  <si>
    <t>Disable SNMP read and write access if not in used to monitor and/or manage device.
hostname(config)#no snmp-server.</t>
  </si>
  <si>
    <t>Disable SNMP read and write access if not in used to monitor and/or manage device. One method to achieve the recommended state execute the following:
hostname(config)#no snmp-server.</t>
  </si>
  <si>
    <t>IOS15-21</t>
  </si>
  <si>
    <t>Unset 'private' for 'snmp-server community'</t>
  </si>
  <si>
    <t>An SNMP community string permits read-only access to all objects.</t>
  </si>
  <si>
    <t>Perform the following to determine if the public community string is enabled:
Ensure `private `does not show as a result
hostname# show snmp community</t>
  </si>
  <si>
    <t>The 'private' option for the 'snmp-server community' has been unset.</t>
  </si>
  <si>
    <t xml:space="preserve">The 'private' option for the 'snmp-server community' has not been unset. </t>
  </si>
  <si>
    <t>1.5.2</t>
  </si>
  <si>
    <t>To reduce the risk of unauthorized access, organizations should disable default, easy to guess, settings such as the 'private' setting for snmp-server community.</t>
  </si>
  <si>
    <t>Disable the default SNMP community string "private"
hostname(config)#no snmp-server community {private}.</t>
  </si>
  <si>
    <t>Disable the default SNMP community string "private". One method to achieve the recommended state execute the following:
hostname(config)#no snmp-server community {private}.</t>
  </si>
  <si>
    <t>IOS15-22</t>
  </si>
  <si>
    <t>Unset 'public' for 'snmp-server community'</t>
  </si>
  <si>
    <t>Perform the following to determine if the public community string is enabled: Ensure `public `does not show as a result
hostname# show snmp community</t>
  </si>
  <si>
    <t xml:space="preserve">The 'public' option for the 'snmp-server community' has been unset. </t>
  </si>
  <si>
    <t xml:space="preserve">The 'public' option for the 'snmp-server community' has been set. </t>
  </si>
  <si>
    <t>1.5.3</t>
  </si>
  <si>
    <t>To reduce the risk of unauthorized access, organizations should disable default, easy to guess, settings such as the 'public' setting for snmp-server community.</t>
  </si>
  <si>
    <t>Disable the default SNMP community string "public"
hostname(config)#no snmp-server community {public}</t>
  </si>
  <si>
    <t>Disable the default SNMP community string "public". One method to achieve the recommended state execute the following:
hostname(config)#no snmp-server community {public}.</t>
  </si>
  <si>
    <t>IOS15-23</t>
  </si>
  <si>
    <t>Do not set 'RW' for any 'snmp-server community'</t>
  </si>
  <si>
    <t>Specifies read-write access. Authorized management stations can both retrieve and modify MIB objects.</t>
  </si>
  <si>
    <t>Perform the following to determine if a read/write community string is enabled:
Verify the result does not show a community string with a "RW"
hostname#show run | incl snmp-server community</t>
  </si>
  <si>
    <t>The 'RW' permission for any 'snmp-server community' has not been set.</t>
  </si>
  <si>
    <t xml:space="preserve">The 'RW' permission for any 'snmp-server community' has been set. </t>
  </si>
  <si>
    <t>1.5.4</t>
  </si>
  <si>
    <t>To reduce the risk of unauthorized access, organizations should disable the SNMP 'write' access for snmp-server community.</t>
  </si>
  <si>
    <t xml:space="preserve">Disable SNMP write access.
hostname(config)#no snmp-server community {write_community_string} .
</t>
  </si>
  <si>
    <t>Disable SNMP write access. One method to achieve the recommended state execute the following:
hostname(config)#no snmp-server community {_write_community_string_}.</t>
  </si>
  <si>
    <t>IOS15-24</t>
  </si>
  <si>
    <t>Set the ACL for each 'snmp-server community</t>
  </si>
  <si>
    <t>This feature specifies a list of IP addresses that are allowed to use the community string to gain access to the SNMP agent.</t>
  </si>
  <si>
    <t>Perform the following to determine if an ACL is enabled:
Verify the result shows a number after the community string
hostname#show run | incl snmp-server community</t>
  </si>
  <si>
    <t>An ACL has been set for each 'snmp-server community.'</t>
  </si>
  <si>
    <t>An ACL has not been set for each 'snmp-server community'.</t>
  </si>
  <si>
    <t>1.5.5</t>
  </si>
  <si>
    <t>To reduce the risk of unauthorized access, Organizations should enable access control lists for all snmp-server communities and restrict the access to appropriate trusted management zones. If possible, implement SNMPv3 to apply authentication, authorization, and data privatization (encryption) for additional benefits to the organization.</t>
  </si>
  <si>
    <t>Configure authorized SNMP community string and restrict access to authorized management systems.
hostname(config)#snmp-server community  ro {snmp_access-list_number | 
snmp_access-list_name}.</t>
  </si>
  <si>
    <t>Configure authorized SNMP community string and restrict access to authorized management systems. One method to achieve the recommended state execute the following:
hostname(config)#snmp-server community  ro {snmp_access-list_number | 
snmp_access-list_name}.</t>
  </si>
  <si>
    <t>IOS15-25</t>
  </si>
  <si>
    <t>Create an 'access-list' for use with SNMP</t>
  </si>
  <si>
    <t>You can use access lists to control the transmission of packets on an interface, control Simple Network Management Protocol (SNMP) access, and restrict the contents of routing updates. The Cisco IOS software stops checking the extended access list after a match occurs.</t>
  </si>
  <si>
    <t xml:space="preserve">Perform the following to determine if the ACL is created:
Verify you the appropriate access-list definitions
hostname#sh ip access-list </t>
  </si>
  <si>
    <t>An 'access-list' has been created for use with SNMP.</t>
  </si>
  <si>
    <t>An 'access-list' has not been created for use with SNMP.</t>
  </si>
  <si>
    <t>1.5.6</t>
  </si>
  <si>
    <t>Configure SNMP ACL for restricting access to the device from authorized management stations segmented in a trusted management zone.
hostname(config)#access-list  permit 
hostname(config)#access-list deny any log.</t>
  </si>
  <si>
    <t>Configure SNMP ACL for restricting access to the device from authorized management stations segmented in a trusted management zone. One method to achieve the recommended state execute the following:
hostname(config)#access-list  permit 
hostname(config)#access-list deny any log.</t>
  </si>
  <si>
    <t>IOS15-26</t>
  </si>
  <si>
    <t>Protection Of Audit Information</t>
  </si>
  <si>
    <t>Set 'snmp-server host' when using SNMP</t>
  </si>
  <si>
    <t>SNMP notifications can be sent as traps to authorized management systems.</t>
  </si>
  <si>
    <t>Perform the following to determine if SNMP traps are enabled:
If the command returns configuration values, then SNMP is enabled.
hostname#show run | incl snmp-server</t>
  </si>
  <si>
    <t>The 'snmp-server host' option has been set for use with SNMP.</t>
  </si>
  <si>
    <t>The 'snmp-server host' option has not been set for use with SNMP.</t>
  </si>
  <si>
    <t>1.5.7</t>
  </si>
  <si>
    <t>Configure authorized SNMP trap community string and restrict sending messages to authorized management systems.
hostname(config)#snmp-server host {ip_address} {trap_community_string} snmp.</t>
  </si>
  <si>
    <t>Configure authorized SNMP trap community string and restrict sending messages to authorized management systems. One method to achieve the recommended state execute the following:
hostname(config)#snmp-server host {ip_address} {trap_community_string} {notification-type}.</t>
  </si>
  <si>
    <t>IOS15-27</t>
  </si>
  <si>
    <t>AU-12</t>
  </si>
  <si>
    <t>Audit Generation</t>
  </si>
  <si>
    <t>Set 'snmp-server enable traps snmp'</t>
  </si>
  <si>
    <t>The 'snmp-server enable traps snmp' option has been set.</t>
  </si>
  <si>
    <t xml:space="preserve">The 'snmp-server enable traps snmp' option has not been set. </t>
  </si>
  <si>
    <t>1.5.8</t>
  </si>
  <si>
    <t>Enable SNMP traps.
hostname(config)#snmp-server enable traps snmp authentication linkup linkdown coldstart.</t>
  </si>
  <si>
    <t>Enable SNMP traps. One method to achieve the recommended state execute the following:
hostname(config)#snmp-server enable traps snmp authentication linkup linkdown coldstart.</t>
  </si>
  <si>
    <t>IOS15-28</t>
  </si>
  <si>
    <t>Set 'no cdp run'</t>
  </si>
  <si>
    <t>Disable Cisco Discovery Protocol (CDP) service at device level.</t>
  </si>
  <si>
    <t>Perform the following to determine if CDP is enabled:
Verify the result shows "CDP is not enabled"
hostname#show cdp</t>
  </si>
  <si>
    <t xml:space="preserve">The Cisco Discovery Protocol (CDP) service has been disabled. </t>
  </si>
  <si>
    <t xml:space="preserve">The Cisco Discovery Protocol (CDP) service has not been disabled. </t>
  </si>
  <si>
    <t>HCM45</t>
  </si>
  <si>
    <t>HCM45: System configuration provides additional attack surface</t>
  </si>
  <si>
    <t>2.1</t>
  </si>
  <si>
    <t>2.1.2</t>
  </si>
  <si>
    <t>Disable Cisco Discovery Protocol (CDP) service globally.
hostname(config)#no cdp run.</t>
  </si>
  <si>
    <t>Disable Cisco Discovery Protocol (CDP) service globally. One method to achieve the recommended state execute the following:
hostname(config)#no cdp run.</t>
  </si>
  <si>
    <t>To close this finding, please provide a screenshot showing that the Cisco Discovery Protocol has been disabled with the agency's CAP.</t>
  </si>
  <si>
    <t>IOS15-29</t>
  </si>
  <si>
    <t>Test (Manual)</t>
  </si>
  <si>
    <t>Set 'no ip bootp server'</t>
  </si>
  <si>
    <t>Disable the Bootstrap Protocol (BOOTP) service on your routing device.</t>
  </si>
  <si>
    <t>Perform the following to determine if bootp is enabled:
Verify a "no ip bootp server" result returns
hostname#show run | incl bootp</t>
  </si>
  <si>
    <t>The Disable the Bootstrap Protocol (BOOTP) service has been disabled.</t>
  </si>
  <si>
    <t>The Disable the Bootstrap Protocol (BOOTP) service has not been disabled.</t>
  </si>
  <si>
    <t>2.1.3</t>
  </si>
  <si>
    <t>Disable the bootp server.
hostname(config)#no ip bootp server.</t>
  </si>
  <si>
    <t>Disable the bootp server. One method to achieve the recommended state execute the following:
hostname(config)#ip dhcp bootp ignore.</t>
  </si>
  <si>
    <t>To close this finding, please provide a screenshot showing Disable the Bootstrap Protocol (BOOTP) service is disabled with the agency's CAP.</t>
  </si>
  <si>
    <t>IOS15-30</t>
  </si>
  <si>
    <t>Set 'no service dhcp'</t>
  </si>
  <si>
    <t>Disable the Dynamic Host Configuration Protocol (DHCP) server and relay agent features on your router.</t>
  </si>
  <si>
    <t>Perform the following to determine if the DHCP service is enabled:
Verify no result returns
hostname#show run | incl dhcp</t>
  </si>
  <si>
    <t>The Dynamic Host Configuration Protocol (DHCP) server has been disabled.</t>
  </si>
  <si>
    <t>The Dynamic Host Configuration Protocol (DHCP) server has not been disabled.</t>
  </si>
  <si>
    <t>2.1.4</t>
  </si>
  <si>
    <t>Disable the DHCP server.
hostname(config)#no service dhcp</t>
  </si>
  <si>
    <t>Disable the DHCP server. One method to achieve the recommended state execute the following:
hostname(config)#strtoupper("no service dhcp").</t>
  </si>
  <si>
    <t>To close this finding, please provide a screenshot showing that the DHCP servers is disabled with the agency's CAP.</t>
  </si>
  <si>
    <t>IOS15-31</t>
  </si>
  <si>
    <t>Set 'no ip identd'</t>
  </si>
  <si>
    <t>Disable the identification (identd) server.</t>
  </si>
  <si>
    <t>Perform the following to determine if identd is enabled:
Verify no result returns
hostname#show run | incl identd</t>
  </si>
  <si>
    <t>The identification (identd) server has been disabled.</t>
  </si>
  <si>
    <t xml:space="preserve">The identification (identd) server has not been disabled. </t>
  </si>
  <si>
    <t>2.1.5</t>
  </si>
  <si>
    <t>Disable the ident server.
hostname(config)#no ip identd</t>
  </si>
  <si>
    <t>Disable the ident server. One method to achieve the recommended state execute the following:
hostname(config)#no ip identd.</t>
  </si>
  <si>
    <t>To close this finding, please provide a screenshot showing identification (identd) is disabled with the agency's CAP.</t>
  </si>
  <si>
    <t>IOS15-32</t>
  </si>
  <si>
    <t>SC-10</t>
  </si>
  <si>
    <t>Network Disconnect</t>
  </si>
  <si>
    <t>Set 'service tcp-keepalives-in'</t>
  </si>
  <si>
    <t>Generate keepalive packets on idle incoming network connections.</t>
  </si>
  <si>
    <t>Perform the following to determine if the feature is enabled:
Verify a command string result returns
hostname#show run | incl service tcp</t>
  </si>
  <si>
    <t>The 'service tcp-keepalives-in' option has been set.</t>
  </si>
  <si>
    <t>The 'service tcp-keepalives-in' option has not been set.</t>
  </si>
  <si>
    <t>2.1.6</t>
  </si>
  <si>
    <t>Enable TCP keepalives-in service:
hostname(config)#service tcp-keepalives-in</t>
  </si>
  <si>
    <t>Enable TCP keepalives-in service. One method to achieve the recommended state execute the following:
hostname(config)#service tcp-keepalives-in.</t>
  </si>
  <si>
    <t>IOS15-33</t>
  </si>
  <si>
    <t>Set 'service tcp-keepalives-out'</t>
  </si>
  <si>
    <t>Generate keepalive packets on idle outgoing network connections.</t>
  </si>
  <si>
    <t>The 'service tcp-keepalives-out' option has been set.</t>
  </si>
  <si>
    <t>The 'service tcp-keepalives-out' option has not been set.</t>
  </si>
  <si>
    <t>2.1.7</t>
  </si>
  <si>
    <t>Enable TCP keepalives-out service:
hostname(config)#service tcp-keepalives-out</t>
  </si>
  <si>
    <t>Enable TCP keepalives-out service. One method to achieve the recommended state execute the following:
hostname(config)#service tcp-keepalives-out.</t>
  </si>
  <si>
    <t>IOS15-34</t>
  </si>
  <si>
    <t>Set 'no service pad'</t>
  </si>
  <si>
    <t>Disable X.25 Packet Assembler/Disassembler (PAD) service.</t>
  </si>
  <si>
    <t>Perform the following to determine if the feature is disabled:
Verify no result returns
hostname#show run | incl service pad</t>
  </si>
  <si>
    <t>The Disable X.25 Packet Assembler/Disassembler (PAD) service has been disabled.</t>
  </si>
  <si>
    <t xml:space="preserve">The Disable X.25 Packet Assembler/Disassembler (PAD) service has not been disabled. </t>
  </si>
  <si>
    <t>2.1.8</t>
  </si>
  <si>
    <t>Disable the PAD service.
hostname(config)#no service pad</t>
  </si>
  <si>
    <t>Disable the PAD service. One method to achieve the recommended state execute the following:
hostname(config)#no service pad.</t>
  </si>
  <si>
    <t>To close this finding, please provide a screenshot showing disable X.25 Packet Assembler/Disassembler (PAD) service is disabled with the agency's CAP.</t>
  </si>
  <si>
    <t>IOS15-35</t>
  </si>
  <si>
    <t>Set version 2 for 'ip ssh version'</t>
  </si>
  <si>
    <t>Specify the version of Secure Shell (SSH) to be run on a router</t>
  </si>
  <si>
    <t>Perform the following to determine if SSH version 2 is configured:
Verify that SSH version 2 is configured properly.
hostname#sh ip ssh</t>
  </si>
  <si>
    <t>The 'ip ssh version' has been set to version 2.</t>
  </si>
  <si>
    <t xml:space="preserve">The 'ip ssh version' has not been set to version 2. </t>
  </si>
  <si>
    <t>HRM17</t>
  </si>
  <si>
    <t>HRM17: SSH is not implemented correctly for device management</t>
  </si>
  <si>
    <t>2.1.1</t>
  </si>
  <si>
    <t>2.1.1.2</t>
  </si>
  <si>
    <t>Configure the router to use SSH version 2
hostname(config)#ip ssh version 2</t>
  </si>
  <si>
    <t>Configure the router to use SSH version 2. One method to achieve the recommended state execute the following:
hostname(config)#ip ssh version 2.</t>
  </si>
  <si>
    <t>To close this finding, please provide a screenshot showing 'ip ssh version' is set to version 2 with the agency's CAP.</t>
  </si>
  <si>
    <t>IOS15-36</t>
  </si>
  <si>
    <t>Set the 'hostname'</t>
  </si>
  <si>
    <t>The hostname is used in prompts and default configuration filenames.</t>
  </si>
  <si>
    <t>Perform the following to determine if the local time zone is configured:
Verify the result shows the summer-time recurrence is configured properly.
hostname#sh run | incl hostname</t>
  </si>
  <si>
    <t>The hostname has been set.</t>
  </si>
  <si>
    <t xml:space="preserve">The hostname has not been set. </t>
  </si>
  <si>
    <t>HAC27</t>
  </si>
  <si>
    <t>HAC27: Default accounts have not been disabled or renamed</t>
  </si>
  <si>
    <t>2.1.1.1</t>
  </si>
  <si>
    <t>2.1.1.1.1</t>
  </si>
  <si>
    <t>Configure an appropriate host name for the router.
hostname(config)#hostname {router_name}</t>
  </si>
  <si>
    <t>Configure an appropriate host name for the router. One method to achieve the recommended state execute the following:
hostname(config)#hostname {_router_name_}.</t>
  </si>
  <si>
    <t>To close this finding, please provide a screenshot of the configuration settings showing that an appropriate domain has been selected for the router with the agency's CAP.</t>
  </si>
  <si>
    <t>IOS15-37</t>
  </si>
  <si>
    <t>Set the 'ip domain name'</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</si>
  <si>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</si>
  <si>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</si>
  <si>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been set.</t>
  </si>
  <si>
    <t xml:space="preserve">The 'ip domain name' has not been set. </t>
  </si>
  <si>
    <t>2.1.1.1.2</t>
  </si>
  <si>
    <t>Configure an appropriate domain name for the router.
hostname (config)#ip domain name {domain-name}</t>
  </si>
  <si>
    <t>Configure an appropriate domain name for the router. One method to achieve the recommended state execute the following:
hostname (config)#ip domain name {_domain-name_}.</t>
  </si>
  <si>
    <t>To close this finding, please provide a screenshot showing 'ip domain name' is set with the agency's CAP.</t>
  </si>
  <si>
    <t>IOS15-38</t>
  </si>
  <si>
    <t>SC-12</t>
  </si>
  <si>
    <t>Cryptographic Key Establishment And Management</t>
  </si>
  <si>
    <t>Set 'modulus' to greater than or equal to 2048 for 'crypto key generate rsa'</t>
  </si>
  <si>
    <t>RSA keys are generated in pairs--one public RSA key and one private RSA key.</t>
  </si>
  <si>
    <t>Perform the following to determine if the RSA key pair is configured:
hostname#sh crypto key mypubkey rsa</t>
  </si>
  <si>
    <t>The 'modulus' option has been set to greater than or equal to 2048 for 'crypto key generate rsa.'</t>
  </si>
  <si>
    <t>The 'modulus' option has not been set to greater than or equal to 2048 for 'crypto key generate rsa'.</t>
  </si>
  <si>
    <t>HSC29</t>
  </si>
  <si>
    <t>HSC29: Cryptographic key pairs are not properly managed</t>
  </si>
  <si>
    <t>2.1.1.1.3</t>
  </si>
  <si>
    <t>Generate an RSA key pair for the router.
hostname(config)#crypto key generate rsa general-keys modulus 2048</t>
  </si>
  <si>
    <t>Generate an RSA key pair for the router. One method to achieve the recommended state execute the following:
hostname(config)#crypto key generate rsa general-keys modulus _2048_.</t>
  </si>
  <si>
    <t>IOS15-39</t>
  </si>
  <si>
    <t>Set 'seconds' for 'ip ssh timeout'</t>
  </si>
  <si>
    <t>The time interval that the router waits for the SSH client to respond before disconnecting an uncompleted login attempt.</t>
  </si>
  <si>
    <t>Perform the following to determine if the SSH timeout is configured:
Verify the timeout is configured properly.
hostname#sh ip ssh</t>
  </si>
  <si>
    <t>The 'seconds' option has been set for 'ip ssh timeout.'</t>
  </si>
  <si>
    <t>The maximum 'seconds' option has not been set to 60 seconds or less for 'ip ssh timeout'.</t>
  </si>
  <si>
    <t>2.1.1.1.4</t>
  </si>
  <si>
    <t>Configure the SSH timeout to 60 seconds or less.  One method for implementing the recommended state is to perform the following:
hostname(config)#ip ssh time-out [60]</t>
  </si>
  <si>
    <t>Configure the SSH timeout. One method to achieve the recommended state execute the following:
hostname(config)#ip ssh time-out [_60_].</t>
  </si>
  <si>
    <t>IOS15-40</t>
  </si>
  <si>
    <t>Set maximum value for 'ip ssh authentication-retries'</t>
  </si>
  <si>
    <t>The number of retries before the SSH login session disconnects.</t>
  </si>
  <si>
    <t>Perform the following to determine if SSH authentication retries is configured:
Verify the authentication retries is configured properly.
hostname#sh ip ssh</t>
  </si>
  <si>
    <t>The maximum value has been set for 'ip ssh authentication-retries.'</t>
  </si>
  <si>
    <t>The maximum value has not been set to three (3) or fewer for 'ip ssh authentication-retries'.</t>
  </si>
  <si>
    <t>2.1.1.1.5</t>
  </si>
  <si>
    <t>Configure the SSH retries limit to three (3) or fewer attempts.  One method for implementing the recommended state is to perform the following::
hostname(config)#ip ssh authentication-retries [3]</t>
  </si>
  <si>
    <t>Configure the SSH timeout: One method to achieve the recommended state execute the following:
hostname(config)#ip ssh authentication-retries [_3_].</t>
  </si>
  <si>
    <t>To close this finding, please provide a screenshot showing IP SSH is set to 3 retries with the agency's CAP.</t>
  </si>
  <si>
    <t>IOS15-41</t>
  </si>
  <si>
    <t>Set 'logging on'</t>
  </si>
  <si>
    <t>Enable logging of system messages.</t>
  </si>
  <si>
    <t>Perform the following to determine if the feature is enabled:
Verify no result returns
hostname#show run | incl logging on</t>
  </si>
  <si>
    <t xml:space="preserve">Logging has been set to on. </t>
  </si>
  <si>
    <t>Logging has been set to off.</t>
  </si>
  <si>
    <t>HAU1</t>
  </si>
  <si>
    <t>HAU1: No auditing is being performed at the agency</t>
  </si>
  <si>
    <t>2.2</t>
  </si>
  <si>
    <t>2.2.1</t>
  </si>
  <si>
    <t>Enable system logging.  One method for implementing the recommended state is to perform the following:
hostname(config)#logging on</t>
  </si>
  <si>
    <t>Enable system logging. One method to achieve the recommended state execute the following:
hostname(config)#archive
hostname(config-archive)#log config
hostname(config-archive-log-cfg)#logging enable
hostname(config-archive-log-cfg)#end.</t>
  </si>
  <si>
    <t>To close this finding, please provide a screenshot showing logging is set with the agency's CAP.</t>
  </si>
  <si>
    <t>IOS15-42</t>
  </si>
  <si>
    <t>Set 'buffer size' for 'logging buffered'</t>
  </si>
  <si>
    <t>Enable system message logging to a local buffer.</t>
  </si>
  <si>
    <t>Perform the following to determine if the feature is enabled:
Verify a command string result returns
hostname#show run | incl logging buffered</t>
  </si>
  <si>
    <t>The buffer size has been set for 'logging buffered.'</t>
  </si>
  <si>
    <t>The buffer size has not  been set for 'logging buffered'.</t>
  </si>
  <si>
    <t>HAU23</t>
  </si>
  <si>
    <t>HAU23: Audit storage capacity threshold has not been defined</t>
  </si>
  <si>
    <t>2.2.2</t>
  </si>
  <si>
    <t xml:space="preserve">Configure buffered logging (with minimum size). Recommended size is 64000.  One method for implementing the recommended state is to perform the following:
hostname(config)#logging buffered [log_buffer_size]
</t>
  </si>
  <si>
    <t>Configure buffered logging (with minimum size). Recommended size is 64000. One method to achieve the recommended state execute the following:
hostname(config)#logging buffered [_log_buffer_size_].</t>
  </si>
  <si>
    <t>IOS15-43</t>
  </si>
  <si>
    <t>Set 'logging console critical'</t>
  </si>
  <si>
    <t>Verify logging to device console is enabled and limited to a rational severity level to avoid impacting system performance and management.</t>
  </si>
  <si>
    <t>Perform the following to determine if the feature is enabled:
Verify a command string result returns
hostname#show run | incl logging console</t>
  </si>
  <si>
    <t>The 'logging console critical' option has been set to avoid impacting system performance and management.</t>
  </si>
  <si>
    <t>The 'logging console critical' option has not been set to avoid impacting system performance and management.</t>
  </si>
  <si>
    <t>HAU17</t>
  </si>
  <si>
    <t>HAU17: Audit logs do not capture sufficient auditable events</t>
  </si>
  <si>
    <t>2.2.3</t>
  </si>
  <si>
    <t>Configure console logging level.  One method for implementing the recommended state is to perform the following:
hostname(config)#logging console critical</t>
  </si>
  <si>
    <t>Configure console logging level. One method to achieve the recommended state execute the following:
hostname(config)#logging console critical.</t>
  </si>
  <si>
    <t>To close this finding, please provide a screenshot showing 'logging console critical' option is set with the agency's CAP.</t>
  </si>
  <si>
    <t>IOS15-44</t>
  </si>
  <si>
    <t>Set IP address for 'logging host'</t>
  </si>
  <si>
    <t>Log system messages and debug output to a remote host.</t>
  </si>
  <si>
    <t>Perform the following to determine if a syslog server is enabled:
Verify one or more IP address(es) returns
hostname#sh log | incl logging host</t>
  </si>
  <si>
    <t>The IP address has been set for the 'logging host.'</t>
  </si>
  <si>
    <t>The IP address has not been set for the 'logging host'.</t>
  </si>
  <si>
    <t>HAU20</t>
  </si>
  <si>
    <t>HAU20: Audit log data not sent from a consistently identified source</t>
  </si>
  <si>
    <t>2.2.4</t>
  </si>
  <si>
    <t>Designate one or more syslog servers by IP address.  One method for implementing the recommended state is to perform the following:
hostname(config)#logging host syslog_server</t>
  </si>
  <si>
    <t>Designate one or more syslog servers by IP address. One method to achieve the recommended state execute the following:
hostname(config)#logging host {syslog_server}.</t>
  </si>
  <si>
    <t>IOS15-45</t>
  </si>
  <si>
    <t>Set 'logging trap informational'</t>
  </si>
  <si>
    <t>Limit messages logged to the syslog servers based on severity level informational.</t>
  </si>
  <si>
    <t xml:space="preserve">Perform the following to determine if a syslog server for SNMP traps is enabled:
Verify "level informational" returns
hostname#sh log | incl trap logging
</t>
  </si>
  <si>
    <t>The 'logging trap informational' option has been set.</t>
  </si>
  <si>
    <t xml:space="preserve">The 'logging trap informational' option has been set. </t>
  </si>
  <si>
    <t>2.2.5</t>
  </si>
  <si>
    <t>Configure SNMP trap and syslog logging level.  One method for implementing the recommended state is to perform the following:
hostname(config)#logging trap informational</t>
  </si>
  <si>
    <t>Configure SNMP trap and syslog logging level. One method to achieve the recommended state execute the following:
hostname(config)#logging trap informational.</t>
  </si>
  <si>
    <t>To close this finding, please provide a screenshot showing 'logging trap informational' option is set with the agency's CAP.</t>
  </si>
  <si>
    <t>IOS15-46</t>
  </si>
  <si>
    <t>Set 'service timestamps debug datetime'</t>
  </si>
  <si>
    <t>Configure the system to apply a time stamp to debugging messages or system logging messages</t>
  </si>
  <si>
    <t>Perform the following to determine if the additional detail is enabled:
Verify a command string result returns
hostname#sh run | incl service timestamps</t>
  </si>
  <si>
    <t>The 'service timestamps debug datetime' has been set.</t>
  </si>
  <si>
    <t>The 'service timestamps debug datetime' has not been set.</t>
  </si>
  <si>
    <t>HAU12</t>
  </si>
  <si>
    <t>HAU12: Audit records are not time stamped</t>
  </si>
  <si>
    <t>2.2.6</t>
  </si>
  <si>
    <t>Configure debug messages to include timestamps.  One method for implementing the recommended state is to perform the following:
hostname(config)#service timestamps debug datetime {msec} show-timezone</t>
  </si>
  <si>
    <t>Configure debug messages to include timestamps. One method to achieve the recommended state execute the following:
hostname(config)#service timestamps debug datetime {_msec_} show-timezone.</t>
  </si>
  <si>
    <t>To close this finding, please provide a screenshot showing 'service timestamps debug datetime' is set with the agency's CAP.</t>
  </si>
  <si>
    <t>IOS15-47</t>
  </si>
  <si>
    <t>Set 'logging source interface'</t>
  </si>
  <si>
    <t>Specify the source IPv4 or IPv6 address of system logging packets</t>
  </si>
  <si>
    <t>Perform the following to determine if logging services are bound to a source interface:
Verify a command string result returns
hostname#sh run | incl logging source</t>
  </si>
  <si>
    <t>The 'logging source interface' option has been set.</t>
  </si>
  <si>
    <t>The 'logging source interface' option has not been set.</t>
  </si>
  <si>
    <t>2.2.7</t>
  </si>
  <si>
    <t>Bind logging to the loopback interface.  One method for implementing the recommended state is to perform the following:
hostname(config)#logging source-interface loopback {loopback_interface_number}</t>
  </si>
  <si>
    <t>Bind logging to the loopback interface. One method to achieve the recommended state execute the following:
hostname(config)#logging source-interface loopback {_loopback_interface_number_}.</t>
  </si>
  <si>
    <t>IOS15-48</t>
  </si>
  <si>
    <t>Set 'ip address' for 'ntp server'</t>
  </si>
  <si>
    <t>Use this command if you want to allow the system to synchronize the system software clock with the specified NTP server.</t>
  </si>
  <si>
    <t>From the command prompt, execute the following command:
hostname#sh ntp associations</t>
  </si>
  <si>
    <t>The 'ip address' option has been set for the 'ntp server.'</t>
  </si>
  <si>
    <t>The 'ip address' option has not been set for the 'ntp server'.</t>
  </si>
  <si>
    <t>2.3</t>
  </si>
  <si>
    <t>2.3.2</t>
  </si>
  <si>
    <t>Configure at least one external NTP Server using the following commands.  One method for implementing the recommended state is to perform the following:
hostname(config)#ntp server {ip address}</t>
  </si>
  <si>
    <t>Configure at least one external NTP Server. One method to achieve the recommended state execute the following:
hostname(config)#ntp server {ntp-server_ip_address}.</t>
  </si>
  <si>
    <t>IOS15-49</t>
  </si>
  <si>
    <t>Set 'no ip source-route'</t>
  </si>
  <si>
    <t>Disable the handling of IP datagrams with source routing header options.</t>
  </si>
  <si>
    <t>Verify the command string result returns
hostname#sh run | incl ip source-route</t>
  </si>
  <si>
    <t>The 'no ip source-route' option has been set.</t>
  </si>
  <si>
    <t xml:space="preserve">The 'no ip source-route' option has not been set. </t>
  </si>
  <si>
    <t>3.1</t>
  </si>
  <si>
    <t>3.1.1</t>
  </si>
  <si>
    <t>Disable source routing.  One method for implementing the recommended state is to perform the following:
hostname(config)#no ip source-route</t>
  </si>
  <si>
    <t>Disable source routing. One method to achieve the recommended state execute the following:
hostname(config)#no ip source-route.</t>
  </si>
  <si>
    <t>To close this finding, please provide a screenshot IP source router is disabled with the agency's CAP.</t>
  </si>
  <si>
    <t>Rationale Statement</t>
  </si>
  <si>
    <t>IOS16-01</t>
  </si>
  <si>
    <t>Perform the following to determine if AAA services are enabled:
hostname#show running-config | inc aaa new-model
If the result includes a "no", the feature is not enabled.</t>
  </si>
  <si>
    <t>Authentication, authorization and accounting (AAA) services provide an authoritative source for managing and monitoring access for devices. Centralizing control improves consistency of access control, the services that may be accessed once authenticated and accountability by tracking services accessed. Additionally, centralizing access control simplifies and reduces administrative costs of account provisioning and de-provisioning, especially when managing a large number of devices.</t>
  </si>
  <si>
    <t>Globally enable authentication, authorization and accounting (AAA) using the new-model command.
hostname(config)#aaa new-model.</t>
  </si>
  <si>
    <t>IOS16-02</t>
  </si>
  <si>
    <t>Perform the following to determine if AAA authentication for login is enabled:
hostname#show running-config | incl aaa authentication login
If a result does not return, the feature is not enabled.</t>
  </si>
  <si>
    <t>AAA services are used for local user authentication</t>
  </si>
  <si>
    <t>AAA authentication for local router login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</si>
  <si>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router or switch in the event that the AAA server was unreachable, by utilizing the LOCAL keyword after the AAA server-tag.</t>
  </si>
  <si>
    <t>Configure AAA authentication method(s) for login authentication.
hostname(config)#aaa authentication login {default | aaa_list_name} [passwd-expiry]
[method1] [method2].</t>
  </si>
  <si>
    <t>IOS16-03</t>
  </si>
  <si>
    <t>AAA authentication enable mode has been enabled.</t>
  </si>
  <si>
    <t>AAA authentication enable mode has not been enabled.</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</si>
  <si>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t>
  </si>
  <si>
    <t>Configure AAA authentication method(s) for enable authentication.
hostname(config)#aaa authentication enable default {method1} enable.</t>
  </si>
  <si>
    <t>IOS16-04</t>
  </si>
  <si>
    <t>Perform the following to determine if AAA authentication for line login is enabled:
If the command does not return a result for each management access method, the feature is not enabled
hostname#show running-config | sec line | incl login authentication</t>
  </si>
  <si>
    <t>AAA authentication for 'line con 0' has been enabled.</t>
  </si>
  <si>
    <t>AAA authentication for 'line con 0' has not been enabled.</t>
  </si>
  <si>
    <t>Configure management lines to require login using the default or a named AAA authentication list. This configuration must be set individually for all line types.
hostname(config)#line console 0
hostname(config-line)#login authentication {default | _aaa\_list\_name_}.</t>
  </si>
  <si>
    <t>IOS16-05</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</si>
  <si>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</si>
  <si>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IOS16-06</t>
  </si>
  <si>
    <t>Configure management lines to require login using the default or a named AAA authentication list. This configuration must be set individually for all line types.
hostname(config)#line vty {line-number} [ending-line-number]
hostname(config-line)#login authentication {default | aaa_list_name}.</t>
  </si>
  <si>
    <t>IOS16-07</t>
  </si>
  <si>
    <t>Set 'login authentication for 'ip http'</t>
  </si>
  <si>
    <t>If account management functions are not automatically enforced, an attacker could gain privileged access to a vital element of the network security architecture.</t>
  </si>
  <si>
    <t>Perform the following to determine if AAA authentication for line login is enabled:
If the command does not return a result for each management access method, the feature is not enabled
hostname#show running-config | inc ip http authentication</t>
  </si>
  <si>
    <t>AAA  authentication for 'ip http' has been enabled.</t>
  </si>
  <si>
    <t>AAA authentication for 'ip http' has not been enabled.</t>
  </si>
  <si>
    <t>1.1.7</t>
  </si>
  <si>
    <t>Configure management lines to require login using the default or a named AAA authentication list. This configuration must be set individually for all line types.
hostname#(config)ip http secure-server
hostname#(config)ip http authentication {default | _aaa\_list\_name_}.</t>
  </si>
  <si>
    <t>Configure management lines to require login using the default or a named AAA authentication list. This configuration must be set individually for all line types. One method to achieve the recommended state execute the following:
hostname#(config)ip http secure-server
hostname#(config)ip http authentication {default | _aaa\_list\_name_}.</t>
  </si>
  <si>
    <t>To close this finding, please provide a screenshot showing AAA  authentication for 'ip http' is enabled with the agency's CAP.</t>
  </si>
  <si>
    <t>IOS16-08</t>
  </si>
  <si>
    <t>Perform the following to determine if a user with an encrypted password is enabled:
Verify all username results return "privilege 1"
hostname#show running-config | incl privilege</t>
  </si>
  <si>
    <t>The privilege level for users has not been set to 'privilege 1.'</t>
  </si>
  <si>
    <t>Default device configuration does not require strong user authentication potentially enabling unfettered access to an attacker that is able to reach the device. Creating a local account with privilege level 1 permissions only allows the local user to access the device with EXEC-level permissions and will be unable to modify the device without using the enable password. In addition, require the use of an encrypted password as well (see Section 1.1.4.4 - Require Encrypted User Passwords).</t>
  </si>
  <si>
    <t>Set the local user to privilege level 1.
hostname(config)#username  privilege 1.</t>
  </si>
  <si>
    <t>IOS16-09</t>
  </si>
  <si>
    <t>Perform the following to determine if SSH is the only transport method for incoming VTY logins:
The result should show only "ssh" for "transport input"
hostname#show running-config | sec vty</t>
  </si>
  <si>
    <t>Transport input SSH has not been set for incoming VTY logins.</t>
  </si>
  <si>
    <t>Configuring VTY access control restricts remote access to only those authorized to manage the device and prevents unauthorized users from accessing the system.</t>
  </si>
  <si>
    <t>Apply SSH to transport input on all VTY management lines
hostname(config)#line vty
* 
hostname(config-line)#transport input ssh.</t>
  </si>
  <si>
    <t>IOS16-15</t>
  </si>
  <si>
    <t>Perform the following to determine if the EXEC process for the aux port is disabled:
Verify no exec
hostname#show running-config | sec aux
Verify you see the following "no exec"
hostname#show line aux 0 | incl exec</t>
  </si>
  <si>
    <t>The 'no exec' option has not been set to 'line aux 0' to restrict a line to outgoing connections.</t>
  </si>
  <si>
    <t>HCM15</t>
  </si>
  <si>
    <t>HCM15: System has unneeded functionality installed</t>
  </si>
  <si>
    <t>Unused ports should be disabled, if not required, since they provide a potential access path for attackers. Some devices include both an auxiliary and console port that can be used to locally connect to and configure the device. The console port is normally the primary port used to configure the device; even when remote, backup administration is required via console server or Keyboard, Video, Mouse (KVM) hardware. The auxiliary port is primarily used for dial-up administration via an external modem; instead, use other available methods.</t>
  </si>
  <si>
    <t>Disable the EXEC process on the auxiliary port.
hostname(config)#line aux 0
hostname(config-line)#no exec.</t>
  </si>
  <si>
    <t>IOS16-11</t>
  </si>
  <si>
    <t>An 'access-list' has not been created for use with 'line vty.'</t>
  </si>
  <si>
    <t>VTY ACLs control what addresses may attempt to log in to the router. Configuring VTY lines to use an ACL, restricts the sources where a user can manage the device. You should limit the specific host(s) and or network(s) authorized to connect to and configure the device, via an approved protocol, to those individuals or systems authorized to administer the device. For example, you could limit access to specific hosts, so that only network managers can configure the devices only by using specific network management workstations. Make sure you configure all VTY lines to use the same ACL.</t>
  </si>
  <si>
    <t>Configure the VTY ACL that will be used to restrict management access to the device.
hostname(config)#access-list  permit tcp  any
hostname(config)#access-list  permit tcp host  any
hostname(config)#deny ip any  log.</t>
  </si>
  <si>
    <t>IOS16-12</t>
  </si>
  <si>
    <t>Perform the following to determine if the ACL is set:
Verify you see the access-class defined
hostname#sh run | sec vty 
*</t>
  </si>
  <si>
    <t>An 'access-class' has not been created for use with 'line vty.'</t>
  </si>
  <si>
    <t>Restricting the type of network devices, associated with the addresses on the access-list, further restricts remote access to those devices authorized to manage the device and reduces the risk of unauthorized access.</t>
  </si>
  <si>
    <t>Configure remote management access control restrictions for all VTY lines.
hostname(config)#line vty 
* 
hostname(config-line)# access-class  in.</t>
  </si>
  <si>
    <t>IOS16-13</t>
  </si>
  <si>
    <t>Perform the following to determine if the timeout is configured:
Verify you return a result NOTE: If you set an exec-timeout of 10 minutes, this will not show up in the configuration
hostname#sh run | sec line aux 0</t>
  </si>
  <si>
    <t>Exec-timeout has not been set to less than or equal to 10 minutes for 'line aux 0.'</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</si>
  <si>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15 minutes.</t>
  </si>
  <si>
    <t>Configure device timeout (10 minutes or less) to disconnect sessions after a fixed idle time.
hostname(config)#line aux 0
hostname(config-line)#exec-timeout</t>
  </si>
  <si>
    <t>IOS16-14</t>
  </si>
  <si>
    <t>Perform the following to determine if the timeout is configured:
Verify you return a result NOTE: If you set an exec-timeout of 15 minutes, this will not show up in the configuration
hostname#sh run | sec line con 0</t>
  </si>
  <si>
    <t>Exec-timeout has not been set to less than or equal to 10 minutes for 'line console 0.'</t>
  </si>
  <si>
    <t>Configure device timeout (10 minutes or less) to disconnect sessions after a fixed idle time.
hostname(config)#line con 0
hostname(config-line)#exec-timeout</t>
  </si>
  <si>
    <t>Perform the following to determine if the timeout is configured:
Verify you return a result NOTE: If you set an exec-timeout of 15 minutes, this will not show up in the configuration
hostname#sh line tty  | begin Timeout</t>
  </si>
  <si>
    <t>Exec-timeout has not been set to less than or equal to 10 minutes for 'line tty.'</t>
  </si>
  <si>
    <t>Configure device timeout (10 minutes or less) to disconnect sessions after a fixed idle time.
hostname(config)#line tty {line_number} [ending_line_number]
hostname(config-line)#exec-timeout</t>
  </si>
  <si>
    <t>IOS16-16</t>
  </si>
  <si>
    <t>Perform the following to determine if the timeout is configured:
Verify you return a result NOTE: If you set an exec-timeout of 15 minutes, this will not show up in the configuration
hostname#sh line vty  | begin Timeout</t>
  </si>
  <si>
    <t>Exec-timeout has not been set to less than or equal to 10 minutes for 'line vty.'</t>
  </si>
  <si>
    <t>Configure device timeout (10 minutes or less) to disconnect sessions after a fixed idle time.
hostname(config)#line vty {line_number} [ending_line_number]
hostname(config-line)#exec-timeout</t>
  </si>
  <si>
    <t>IOS16-17</t>
  </si>
  <si>
    <t>The 'transport input none' option has not been set for 'line aux 0.'</t>
  </si>
  <si>
    <t>1.2.15</t>
  </si>
  <si>
    <t>Disable the inbound connections on the auxiliary port.
hostname(config)#line aux 0
hostname(config-line)#transport input none</t>
  </si>
  <si>
    <t>To close this finding, please provide screenshot showing the inbound connections on the auxiliary port is disabled with the agency's CAP.</t>
  </si>
  <si>
    <t>IOS16-18</t>
  </si>
  <si>
    <t>Set 'http Secure-server' limit</t>
  </si>
  <si>
    <t>Device management includes the ability to control the number of administrators and management sessions that manage a device. Limiting the number of allowed administrators and sessions per administrator based on account type, role, or access type is helpful in limiting risks related to denial-of-service (DoS) attacks.</t>
  </si>
  <si>
    <t>The result should show ip http secure-server with max connections on following line
hostname#show run | inc ip http secure-server</t>
  </si>
  <si>
    <t>The ip http secure-server with max connections has been set to 1.</t>
  </si>
  <si>
    <t>The ip http secure-server with max connections has not been set to 1.</t>
  </si>
  <si>
    <t>Changed 2 to 1</t>
  </si>
  <si>
    <t>HSC21</t>
  </si>
  <si>
    <t>HSC21: Number of logon sessions are not managed appropriately</t>
  </si>
  <si>
    <t>1.2.11</t>
  </si>
  <si>
    <t>This requirement addresses concurrent sessions for administrative accounts and does not address concurrent sessions by a single administrator via multiple administrative accounts. The maximum number of concurrent sessions should be defined based upon mission needs and the operational environment for each system. At a minimum, limits must be set for SSH, HTTPS, account of last resort, and root account sessions.</t>
  </si>
  <si>
    <t>hostname#ip http max-connections 1</t>
  </si>
  <si>
    <t>Set 'http Secure-server' limit. One method to achieve the recommended state execute the following:
hostname#ip http max-connections 1.</t>
  </si>
  <si>
    <t>IOS16-19</t>
  </si>
  <si>
    <t>Set 'exec-timeout' to less than or equal to 10 min on 'ip http'</t>
  </si>
  <si>
    <t>Perform the following to determine if the timeout is configured:
sh run | beg ip http timeout-policy</t>
  </si>
  <si>
    <t>Exec-timeout has been set to less than or equal to 10 minutes for 'ip http'.</t>
  </si>
  <si>
    <t>Exec-timeout has not been set to less than or equal to 10 minutes for 'ip http'.</t>
  </si>
  <si>
    <t>1.2.12</t>
  </si>
  <si>
    <t>Configure device timeout (10 minutes or less) to disconnect sessions after a fixed idle time.
ip http timeout-policy idle 600 life {nnnn} requests {nn}</t>
  </si>
  <si>
    <t>Configure device timeout (10 minutes or less) to disconnect sessions after a fixed idle time. One method to achieve the recommended state execute the following:
ip http timeout-policy idle 600 life {nnnn} requests {nn}.</t>
  </si>
  <si>
    <t>IOS16-20</t>
  </si>
  <si>
    <t>Set the 'banner-text' for 'banner exec'</t>
  </si>
  <si>
    <t>This command specifies a message to be displayed when an EXEC process is created (a line is activated, or an incoming connection is made to a vty). Follow this command with one or more blank spaces and a delimiting character of your choice. Then enter one or more lines of text, terminating the message with the second occurrence of the delimiting character.
When a user connects to a router, the message-of-the-day (MOTD) banner appears first, followed by the login banner and prompts.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</si>
  <si>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exec banner is set:
hostname#sh running-config | beg banner exec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</si>
  <si>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</si>
  <si>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Login Banner is not Publication 1575 compliant.</t>
  </si>
  <si>
    <t>HAC14:  Warning banner is insufficient
HAC38: Warning banner does not exist</t>
  </si>
  <si>
    <t>1.3</t>
  </si>
  <si>
    <t>1.3.1</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</si>
  <si>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 Ortega, 480 U.S. 709 (1987).
- Fourth, in the case of a non-government network, banners may establish a system administrator's "common authority" to consent to a law enforcement search pursuant to United States v. Matlock, 415 U.S. 164 (1974)." (US Department of Justice APPENDIX A: Sample Network Banner Language)</t>
  </si>
  <si>
    <t>Configure the EXEC banner presented to a user when accessing the devices enable prompt.
hostname(config)#banner exec c
Enter TEXT message. End with the character 'c'.</t>
  </si>
  <si>
    <t>Configure the EXEC banner presented to a user when accessing the devices enable prompt.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is to execute the following:
hostname(config)#banner exec c
Enter TEXT message. End with the character 'c'.</t>
  </si>
  <si>
    <t>IOS16-21</t>
  </si>
  <si>
    <t>Set the 'banner-text' for 'banner login'</t>
  </si>
  <si>
    <t>Follow the banner login command with one or more blank spaces and a delimiting character of your choice. Then enter one or more lines of text, terminating the message with the second occurrence of the delimiting character.
When a user connects to the router, the message-of-the-day (MOTD) banner (if configured) appears first, followed by the login banner and prompts. After the user successfully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</si>
  <si>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running-config | beg banner login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</si>
  <si>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</si>
  <si>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1.3.2</t>
  </si>
  <si>
    <t>Configure the device so a login banner presented to a user attempting to access the device.
hostname(config)#banner login c
Enter TEXT message. End with the character 'c'.</t>
  </si>
  <si>
    <t>Configure the device so a login banner presented to a user attempting to access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hostname(config)#banner login c
Enter TEXT message. End with the character 'c'.</t>
  </si>
  <si>
    <t>IOS16-22</t>
  </si>
  <si>
    <t>Set the 'banner-text' for 'banner motd'</t>
  </si>
  <si>
    <t>This MOTD banner is displayed to all terminals connected and is useful for sending messages that affect all users (such as impending system shutdowns). Use the no exec-banner or no motd-banner command to disable the MOTD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</si>
  <si>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 running-config | beg banner motd
If the command does not return a result, the banner is not enabled.</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</si>
  <si>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</si>
  <si>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1.3.3</t>
  </si>
  <si>
    <t>Configure the message of the day (MOTD) banner presented when a user first connects to the device.
hostname(config)#banner motd c
Enter TEXT message. End with the character 'c'.</t>
  </si>
  <si>
    <t>Configure the message of the day (MOTD) banner presented when a user first connects to the device.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hostname(config)#banner motd c
Enter TEXT message. End with the character 'c'.
c.</t>
  </si>
  <si>
    <t>IOS16-23</t>
  </si>
  <si>
    <t>Set the 'banner-text' for 'webauth banner'</t>
  </si>
  <si>
    <t>This banner is displayed to all terminals connected and is useful for sending messages that affect all users (such as impending system shutdowns). Use the no exec-banner or no motd-banner command to disable the banner on a line. The no exec-banner command also disables the EXEC banner on the line.
When a user connects to the router, the MOTD banner appears before the login prompt. After the user logs in to the router, the EXEC banner or incoming banner will be displayed, depending on the type of connection. For a reverse Telnet login, the incoming banner will be displayed. For all other connections, the router will display the EXEC banner.</t>
  </si>
  <si>
    <t>Perform the following to determine if the login banner is set:
hostname#show ip admission auth-proxy-banner http
If the command does not return a result, the banner is not enabled.</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</si>
  <si>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</si>
  <si>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1.3.4</t>
  </si>
  <si>
    <t>Configure the webauth banner presented when a user connects to the device.
hostname(config)#ip admission auth-proxy-banner http {banner-text | filepath}</t>
  </si>
  <si>
    <t>Configure the webauth banner presented when a user connects to the device.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One method to achieve the recommended state execute the following:
hostname(config)#ip admission auth-proxy-banner http {banner-text | filepath}.</t>
  </si>
  <si>
    <t>IOS16-24</t>
  </si>
  <si>
    <t>Perform the following to determine enable secret is set:
If the command does not return a result, the enable password is not set.
hostname#sh run | incl enable secret</t>
  </si>
  <si>
    <t>Enable secret' has not been set for passwords.</t>
  </si>
  <si>
    <t>Requiring the enable secret setting protects privileged EXEC mode. By default, a strong password is not required, a user can just press the Enter key at the Password prompt to start privileged mode. The enable password command causes the device to enforce use of a password to access privileged mode. Enable secrets use a one-way cryptographic hash (MD5). This is preferred to Level 7 enable passwords that use a weak, well-known, and easily reversible encryption algorithm.</t>
  </si>
  <si>
    <t xml:space="preserve">Configure a strong, enable secret password.
hostname(config)#enable secret {ENABLE_SECRET_PASSWORD} 
</t>
  </si>
  <si>
    <t>IOS16-25</t>
  </si>
  <si>
    <t>Perform the following to determine if a user with an encrypted password is enabled:
Ensure a result that matches the command return
hostname#sh run | incl service password-encryption</t>
  </si>
  <si>
    <t>The 'service password-encryption' option has been enabled.</t>
  </si>
  <si>
    <t>The 'service password-encryption' option has not been enabled.</t>
  </si>
  <si>
    <t>This requires passwords to be encrypted in the configuration file to prevent unauthorized users from learning the passwords just by reading the configuration. When not enabled, many of the device's passwords will be rendered in plain text in the configuration file. This service ensures passwords are rendered as encrypted strings preventing an attacker from easily determining the configured value.</t>
  </si>
  <si>
    <t>Enable password encryption service to protect sensitive access passwords in the device configuration.
hostname(config)#service password-encryption</t>
  </si>
  <si>
    <t>IOS16-26</t>
  </si>
  <si>
    <t>Perform the following to determine if a user with an encrypted password is enabled:
If a result does not return with secret, the feature is not enabled
hostname#show run | incl username</t>
  </si>
  <si>
    <t>The 'username secret' option has not been set for all local users.</t>
  </si>
  <si>
    <t>Default device configuration does not require strong user authentication potentially enabling unfettered access to an attacker that is able to reach the device. Creating a local account with an encrypted password enforces login authentication and provides a fallback authentication mechanism for configuration in a named method list in a situation where centralized authentication, authorization, and accounting services are unavailable.</t>
  </si>
  <si>
    <t>Create a local user with an encrypted, complex (not easily guessed) password.
hostname(config)#username {{em}LOCAL_USERNAME{/em}} secret {{em}LOCAL_PASSWORD{/em}}</t>
  </si>
  <si>
    <t>IOS16-27</t>
  </si>
  <si>
    <t>The 'no snmp-server' option has not been set to disable SNMP when not in use.</t>
  </si>
  <si>
    <t>SNMP read access allows remote monitoring and management of the device.</t>
  </si>
  <si>
    <t>Disable SNMP read and write access if not in use to monitor and/or manage device.
hostname(config)#no snmp-server</t>
  </si>
  <si>
    <t>IOS16-28</t>
  </si>
  <si>
    <t>Perform the following to determine if the public community string is enabled:
Ensure `private `does not show as a result
hostname# show snmp community</t>
  </si>
  <si>
    <t>The 'private' option for the 'snmp-server community' has not been unset.</t>
  </si>
  <si>
    <t>The default community string "private" is well known. Using easy to guess, well known community string poses a threat that an attacker can effortlessly gain unauthorized access to the device.</t>
  </si>
  <si>
    <t>Disable the default SNMP community string "private"
hostname(config)#no snmp-server community {private}</t>
  </si>
  <si>
    <t>IOS16-29</t>
  </si>
  <si>
    <t>The default community string "public" is well known. Easy to guess, well known community string poses a threat that an attacker can effortlessly gain unauthorized access to the device.</t>
  </si>
  <si>
    <t>IOS16-30</t>
  </si>
  <si>
    <t>Perform the following to determine if a read/write community string is enabled:
Verify the result does not show a community string with a "RW"
hostname#show run | incl snmp-server community</t>
  </si>
  <si>
    <t>The 'RW' permission for any 'snmp-server community' has been set.</t>
  </si>
  <si>
    <t>Enabling SNMP read-write enables remote management of the device. Unless absolutely necessary, do not allow simple network management protocol (SNMP) write access.</t>
  </si>
  <si>
    <t>Disable SNMP write access.
hostname(config)#no snmp-server community {_write_community_string_}</t>
  </si>
  <si>
    <t>IOS16-31</t>
  </si>
  <si>
    <t>Set the ACL for each 'snmp-server community'</t>
  </si>
  <si>
    <t>Perform the following to determine if an ACL is enabled:
Verify the result shows a number after the community string
hostname#show run | incl snmp-server community</t>
  </si>
  <si>
    <t>If ACLs are not applied, then anyone with a valid SNMP community string can potentially monitor and manage the router. An ACL should be defined and applied for all SNMP access to limit access to a small number of authorized management stations segmented in a trusted management zone. If possible, use SNMPv3 which uses authentication, authorization, and data privatization (encryption).</t>
  </si>
  <si>
    <t>Configure authorized SNMP community string and restrict access to authorized management systems.
hostname(config)#snmp-server community  ro {snmp_access-list_number | 
snmp_access-list_name}</t>
  </si>
  <si>
    <t>IOS16-32</t>
  </si>
  <si>
    <t>Perform the following to determine if the ACL is created:
Verify you the appropriate access-list definitions
hostname#sh ip access-list</t>
  </si>
  <si>
    <t>SNMP ACLs control what addresses are authorized to manage and monitor the device via SNMP. If ACLs are not applied, then anyone with a valid SNMP community string may monitor and manage the router. An ACL should be defined and applied for all SNMP community strings to limit access to a small number of authorized management stations segmented in a trusted management zone.</t>
  </si>
  <si>
    <t>Configure SNMP ACL for restricting access to the device from authorized management stations segmented in a trusted management zone.
hostname(config)#access-list  permit 
hostname(config)#access-list deny any log</t>
  </si>
  <si>
    <t>IOS16-33</t>
  </si>
  <si>
    <t>Perform the following to determine if SNMP traps are enabled:
If the command returns configuration values, then SNMP is enabled.
hostname#show run | incl snmp-server</t>
  </si>
  <si>
    <t>If SNMP is enabled for device management and device alerts are required, then ensure the device is configured to submit traps only to authorize management systems.</t>
  </si>
  <si>
    <t>Configure authorized SNMP trap community string and restrict sending messages to authorized management systems.
hostname(config)#snmp-server host {ip_address} {trap_community_string} {notification-type}</t>
  </si>
  <si>
    <t>IOS16-34</t>
  </si>
  <si>
    <t>The 'snmp-server enable traps snmp' option has not been set.</t>
  </si>
  <si>
    <t>SNMP has the ability to submit traps.</t>
  </si>
  <si>
    <t>Enable SNMP traps.
hostname(config)#snmp-server enable traps snmp authentication linkup linkdown coldstart</t>
  </si>
  <si>
    <t>IOS16-35</t>
  </si>
  <si>
    <t>Perform the following to determine if CDP is enabled:
Verify the result shows "CDP is not enabled"
hostname#show cdp</t>
  </si>
  <si>
    <t>The Cisco Discovery Protocol (CDP) service has been disabled.</t>
  </si>
  <si>
    <t>The Cisco Discovery Protocol (CDP) service has not been disabled.</t>
  </si>
  <si>
    <t>The Cisco Discovery Protocol is a proprietary protocol that Cisco devices use to identify each other on a LAN segment. It is useful only in network monitoring and troubleshooting situations but is considered a security risk because of the amount of information provided from queries. In addition, there have been published denial-of-service (DoS) attacks that use CDP. CDP should be completely disabled unless necessary.</t>
  </si>
  <si>
    <t>Disable Cisco Discovery Protocol (CDP) service globally.
hostname(config)#no cdp run</t>
  </si>
  <si>
    <t>IOS16-36</t>
  </si>
  <si>
    <t>Perform the following to determine if bootp is enabled:
Verify a "no ip bootp server" result returns
hostname#show run | incl bootp</t>
  </si>
  <si>
    <t>BootP allows a router to issue IP addresses. This should be disabled unless there is a specific requirement.</t>
  </si>
  <si>
    <t>Disable the bootp server.
hostname(config)#ip dhcp bootp ignore</t>
  </si>
  <si>
    <t>IOS16-37</t>
  </si>
  <si>
    <t>Perform the following to determine if the DHCP service is enabled:
Verify no result returns
hostname#show run | incl dhcp</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</si>
  <si>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</si>
  <si>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Disable the DHCP server.
hostname(config)#strtoupper("no service dhcp")</t>
  </si>
  <si>
    <t>IOS16-38</t>
  </si>
  <si>
    <t>Perform the following to determine if identd is enabled:
Verify no result returns
hostname#show run | incl identd</t>
  </si>
  <si>
    <t>The identification (identd) server has not been disabled.</t>
  </si>
  <si>
    <t>Identification protocol enables identifying a user's transmission control protocol (TCP) session. This information disclosure could potentially provide an attacker with information about users.</t>
  </si>
  <si>
    <t>IOS16-39</t>
  </si>
  <si>
    <t>SC-15</t>
  </si>
  <si>
    <t>Perform the following to determine if the feature is enabled:
Verify a command string result returns
hostname#show run | incl service tcp</t>
  </si>
  <si>
    <t>HRM5: User sessions do not terminate after the Publication 1575 period of inactivity</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</si>
  <si>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connection is closed within five minutes if no keepalives are received or immediately if the host replies with a reset packet.</t>
  </si>
  <si>
    <t>IOS16-40</t>
  </si>
  <si>
    <t>Stale connections use resources and could potentially be hijacked to gain illegitimate access. The TCP keepalives-in service generates keepalive packets on idle incoming network connections (initiated by remote host). This service allows the device to detect when the remote host fails and drop the session. If enabled, keepalives are sent once per minute on idle connections. The closes connection is closed within five minutes if no keepalives are received or immediately if the host replies with a reset packet.</t>
  </si>
  <si>
    <t>IOS16-41</t>
  </si>
  <si>
    <t>Perform the following to determine if the feature is disabled:
Verify no result returns
hostname#show run | incl service pad</t>
  </si>
  <si>
    <t>The Disable X.25 Packet Assembler/Disassembler (PAD) service has not been disabled.</t>
  </si>
  <si>
    <t>If the PAD service is not necessary, disable the service to prevent intruders from accessing the X.25 PAD command set on the router.</t>
  </si>
  <si>
    <t>IOS16-42</t>
  </si>
  <si>
    <t>Perform the following to determine if SSH version 2 is configured:
Verify that SSH version 2 is configured properly.
hostname#sh ip ssh</t>
  </si>
  <si>
    <t>The 'ip ssh version' has not been set to version 2.</t>
  </si>
  <si>
    <t>SSH Version 1 has been subject to a number of serious vulnerabilities and is no longer considered to be a secure protocol, resulting in the adoption of SSH Version 2 as an Internet Standard in 2006.
Cisco routers support both versions, but due to the weakness of SSH Version 1 only the later standard should be used.</t>
  </si>
  <si>
    <t>IOS16-43</t>
  </si>
  <si>
    <t>Perform the following to determine if the local time zone is configured:
Verify the result shows the summer-time recurrence is configured properly.
hostname#sh run | incl hostname</t>
  </si>
  <si>
    <t>The hostname has not been set.</t>
  </si>
  <si>
    <t>The domain name is prerequisite for setting up SSH.</t>
  </si>
  <si>
    <t>Configure an appropriate host name for the router.
hostname(config)#hostname {_router_name_}</t>
  </si>
  <si>
    <t>IOS16-44</t>
  </si>
  <si>
    <t>Define a default domain name that the Cisco IOS software uses to complete unqualified hostnames</t>
  </si>
  <si>
    <t>Perform the following to determine if the domain name is configured:
Verify the domain name is configured properly.
hostname#sh run | incl domain name</t>
  </si>
  <si>
    <t>The 'ip domain name' has not been set.</t>
  </si>
  <si>
    <t>The domain name is a prerequisite for setting up SSH.</t>
  </si>
  <si>
    <t>Configure an appropriate domain name for the router.
hostname (config)#ip domain name {_domain-name_}</t>
  </si>
  <si>
    <t>IOS16-45</t>
  </si>
  <si>
    <t>Use this command to generate RSA key pairs for your Cisco device.
RSA keys are generated in pairs--one public RSA key and one private RSA key.</t>
  </si>
  <si>
    <t>The 'modulus' option has not been set to greater than or equal to 2048 for 'crypto key generate rsa.'</t>
  </si>
  <si>
    <t>An RSA key pair is a prerequisite for setting up SSH and should be at least 2048 bits.
NOTE: IOS does NOT display the modulus bit value in the Audit Procedure.</t>
  </si>
  <si>
    <t>Generate an RSA key pair for the router.
hostname(config)#crypto key generate rsa general-keys modulus _2048_</t>
  </si>
  <si>
    <t>IOS16-46</t>
  </si>
  <si>
    <t>The maximum 'seconds' option has not been set to 60 seconds or less for 'ip ssh timeout.'</t>
  </si>
  <si>
    <t>This reduces the risk of an administrator leaving an authenticated session logged in for an extended period of time.</t>
  </si>
  <si>
    <t>Configure the SSH timeout
hostname(config)#ip ssh time-out [_60_]</t>
  </si>
  <si>
    <t>IOS16-47</t>
  </si>
  <si>
    <t xml:space="preserve">Perform the following to determine if SSH authentication retries is configured:
Verify the authentication retries is configured properly.
hostname#sh ip ssh
</t>
  </si>
  <si>
    <t>The maximum value has not been set to three (3) or fewer for 'ip ssh authentication-retries.'</t>
  </si>
  <si>
    <t>This limits the number of times an unauthorized user can attempt a password without having to establish a new SSH login attempt. This reduces the potential for success during online brute force attacks by limiting the number of login attempts per SSH connection.</t>
  </si>
  <si>
    <t>Configure the SSH timeout:
hostname(config)#ip ssh authentication-retries [_3_]</t>
  </si>
  <si>
    <t>IOS16-48</t>
  </si>
  <si>
    <t xml:space="preserve">Perform the following to determine if the feature is enabled:
Verify no result returns
hostname#show run | incl logging on
</t>
  </si>
  <si>
    <t>Logging provides a chronological record of activities on the Cisco device and allows monitoring of both operational and security related events.</t>
  </si>
  <si>
    <t>Enable system logging.
hostname(config)#archive
hostname(config-archive)#log config
hostname(config-archive-log-cfg)#logging enable
hostname(config-archive-log-cfg)#end.</t>
  </si>
  <si>
    <t>IOS16-49</t>
  </si>
  <si>
    <t xml:space="preserve">Perform the following to determine if the feature is enabled:
Verify a command string result returns
hostname#show run | incl logging buffered
</t>
  </si>
  <si>
    <t>The buffer size has not  been set for 'logging buffered.'</t>
  </si>
  <si>
    <t>The device can copy and store log messages to an internal memory buffer. The buffered data is available only from a router exec or enabled exec session. This form of logging is useful for debugging and monitoring when logged in to a router.</t>
  </si>
  <si>
    <t xml:space="preserve">Configure buffered logging (with minimum size). Recommended size is 64000.
hostname(config)#logging buffered [_log_buffer_size_]
</t>
  </si>
  <si>
    <t>IOS16-50</t>
  </si>
  <si>
    <t xml:space="preserve">Perform the following to determine if the feature is enabled:
Verify a command string result returns
hostname#show run | incl logging console
</t>
  </si>
  <si>
    <t>This configuration determines the severity of messages that will generate console messages. Logging to console should be limited only to those messages required for immediate troubleshooting while logged into the device. This form of logging is not persistent; messages printed to the console are not stored by the router. Console logging is handy for operators when they use the console.</t>
  </si>
  <si>
    <t>Configure console logging level.
hostname(config)#logging console critical</t>
  </si>
  <si>
    <t>IOS16-51</t>
  </si>
  <si>
    <t xml:space="preserve">Perform the following to determine if a syslog server is enabled:
Verify one or more IP address(es) returns
hostname#sh log | incl logging host
</t>
  </si>
  <si>
    <t>The IP address has not been set for the 'logging host.'</t>
  </si>
  <si>
    <t>Cisco routers can send their log messages to a Unix-style Syslog service. A syslog service simply accepts messages and stores them in files or prints them according to a simple configuration file. This form of logging is best because it can provide protected long-term storage for logs (the devices internal logging buffer has limited capacity to store events.) In addition, logging to an external system is highly recommended or required by most security standards. If desired or required by policy, law and/or regulation, enable a second syslog server for redundancy.</t>
  </si>
  <si>
    <t>Designate one or more syslog servers by IP address.
hostname(config)#logging host {syslog_server}</t>
  </si>
  <si>
    <t>IOS16-52</t>
  </si>
  <si>
    <t xml:space="preserve">Perform the following to determine if a syslog server for SNMP traps is enabled:
Verify "level informational" returns
hostname#sh log | incl trap logging
</t>
  </si>
  <si>
    <t>This determines the severity of messages that will generate simple network management protocol (SNMP) trap and or syslog messages. This setting should be set to either "debugging" (7) or "informational" (6), but no lower.</t>
  </si>
  <si>
    <t>Configure SNMP trap and syslog logging level.
hostname(config)#logging trap informational</t>
  </si>
  <si>
    <t>IOS16-53</t>
  </si>
  <si>
    <t>Including timestamps in log messages allows correlating events and tracing network attacks across multiple devices. Enabling service timestamp to mark the time log messages were generated simplifies obtaining a holistic view of events enabling faster troubleshooting of issues or attacks.</t>
  </si>
  <si>
    <t>Configure debug messages to include timestamps.
hostname(config)#service timestamps debug datetime {_msec_} show-timezone</t>
  </si>
  <si>
    <t>IOS16-54</t>
  </si>
  <si>
    <t>Perform the following to determine if logging services are bound to a source interface:
Verify a command string result returns
hostname#sh run | incl logging source</t>
  </si>
  <si>
    <t>This is required so that the router sends log messages to the logging server from a consistent IP address.</t>
  </si>
  <si>
    <t>Bind logging to the loopback interface.
hostname(config)#logging source-interface loopback {_loopback_interface_number_}</t>
  </si>
  <si>
    <t>IOS16-55</t>
  </si>
  <si>
    <t>From the command prompt, execute the following commands:
hostname#sh ntp associations</t>
  </si>
  <si>
    <t>The 'ip address' option has not been set for the 'ntp server.'</t>
  </si>
  <si>
    <t>To ensure that the time on your Cisco router is consistent with other devices in your network, at least two (and preferably at least three) NTP Server/s external to the router should be configured.
Ensure you also configure consistent timezone and daylight savings time setting for all devices. For simplicity, the default of Coordinated Universal Time (UTC).</t>
  </si>
  <si>
    <t>Configure at least one external NTP Server. 
hostname(config)#ntp server {ntp-server_ip_address}.</t>
  </si>
  <si>
    <t>IOS16-56</t>
  </si>
  <si>
    <t>The 'no ip source-route' option has not been set.</t>
  </si>
  <si>
    <t>Source routing is a feature of IP whereby individual packets can specify routes. This feature is used in several kinds of attacks. Cisco routers normally accept and process source routes. Unless a network depends on source routing, it should be disabled.</t>
  </si>
  <si>
    <t>Disable source routing.
hostname(config)#no ip source-route.</t>
  </si>
  <si>
    <t>To close this finding, please provide screenshot showing IP source router is disabled with the agency's CAP.</t>
  </si>
  <si>
    <t>IOS17-01</t>
  </si>
  <si>
    <t>Perform the following to determine if AAA services are enabled:
hostname#show running-config | inc aaa new-model
If the result includes a "no", the feature is not enabled.</t>
  </si>
  <si>
    <t>Globally enable authentication, authorization and accounting (AAA) using the new-model command.
hostname(config)#aaa new-model</t>
  </si>
  <si>
    <t>Globally enable authentication, authorization and accounting (AAA) using the new-model command. One method to achieve the recommended state is to execute the following command(s):
hostname(config)#aaa new-model</t>
  </si>
  <si>
    <t>IOS17-02</t>
  </si>
  <si>
    <t>Perform the following to determine if AAA authentication for login is enabled:
hostname#show running-config | incl aaa authentication login
If a result does not return, the feature is not enabled.</t>
  </si>
  <si>
    <t>Configure AAA authentication method(s) for login authentication.
hostname(config)#aaa authentication login {default | aaa_list_name} [passwd-expiry]
[method1] [method2]</t>
  </si>
  <si>
    <t>Configure AAA authentication method(s) for login authentication. One method to achieve the recommended state is to execute the following command(s):
hostname(config)#aaa authentication login {default | aaa_list_name} [passwd-expiry]
[method1] [method2]</t>
  </si>
  <si>
    <t>IOS17-03</t>
  </si>
  <si>
    <t>Perform the following to determine if AAA authentication enable mode is enabled:
hostname#show running-config | incl aaa authentication enable
If a result does not return, the feature is not enabled.</t>
  </si>
  <si>
    <t>Configure AAA authentication method(s) for enable authentication.
hostname(config)#aaa authentication enable default {method1} enable</t>
  </si>
  <si>
    <t>Configure AAA authentication method(s) for enable authentication. One method to achieve the recommended state is to execute the following command(s):
hostname(config)#aaa authentication enable default {method1} enable</t>
  </si>
  <si>
    <t>IOS17-04</t>
  </si>
  <si>
    <t>Perform the following to determine if AAA authentication for line login is enabled:
If the command does not return a result for each management access method, the feature is not enabled
hostname#show running-config | sec line | incl login authentication.</t>
  </si>
  <si>
    <t>Configure management lines to require login using the default or a named AAA authentication list. This configuration must be set individually for all line types.
hostname(config)#line tty {line-number} [ending-line-number]
hostname(config-line)#login authentication {default | aaa_list_name}</t>
  </si>
  <si>
    <t>Configure management lines to require login using the default or a named AAA authentication list. This configuration must be set individually for all line types. One method to achieve the recommended state is to execute the following command(s):
hostname(config)#line tty {line-number} [ending-line-number]
hostname(config-line)#login authentication {default | aaa_list_name}</t>
  </si>
  <si>
    <t>IOS17-05</t>
  </si>
  <si>
    <t>Perform the following to determine if AAA authentication for line login is enabled:
If the command does not return a result for each management access method, the feature is not enabled
hostname#show running-config | sec line | incl login authentication</t>
  </si>
  <si>
    <t>Configure management lines to require login using the default or a named AAA authentication list. This configuration must be set individually for all line types.
hostname(config)#line vty {line-number} [&lt;em&gt;ending-line-number]
hostname(config-line)#login authentication {default | aaa_list_name}</t>
  </si>
  <si>
    <t>IOS17-06</t>
  </si>
  <si>
    <t>If account management functions are not automatically enforced, an attacker could gain privileged access to a vital element of the network security architecture</t>
  </si>
  <si>
    <t>Perform the following to determine if AAA authentication for line login is enabled:
If the command does not return a result for each management access method, the feature is not enabled
hostname#show running-config | inc ip http authentication</t>
  </si>
  <si>
    <t>Configure management lines to require login using the default or a named AAA authentication list. This configuration must be set individually for all line types.
hostname#(config)ip http secure-server
hostname#(config)ip http authentication {default | _aaa\_list\_name_}</t>
  </si>
  <si>
    <t>Configure management lines to require login using the default or a named AAA authentication list. This configuration must be set individually for all line types. One method to achieve the recommended state is to execute the following command(s):
hostname#(config)ip http secure-server
hostname#(config)ip http authentication {default | _aaa\_list\_name_}</t>
  </si>
  <si>
    <t>IOS17-07</t>
  </si>
  <si>
    <t>Perform the following to determine if a user with an encrypted password is enabled:
Verify all username results return "privilege 1"
hostname#show running-config | incl privilege</t>
  </si>
  <si>
    <t>Set the local user to privilege level 1.
hostname(config)#username &lt;LOCAL_USERNAME&gt; privilege 1</t>
  </si>
  <si>
    <t>Set the local user to privilege level 1. One method to achieve the recommended state is to execute the following command(s):
hostname(config)#username &lt;LOCAL_USERNAME&gt; privilege 1</t>
  </si>
  <si>
    <t>IOS17-08</t>
  </si>
  <si>
    <t>Perform the following to determine if SSH is the only transport method for incoming VTY logins:
The result should show only "ssh" for "transport input"
hostname#show running-config | sec vty</t>
  </si>
  <si>
    <t>Apply SSH to transport input on all VTY management lines
hostname(config)#line vty &lt;line-number&gt; &lt;ending-line-number&gt;
hostname(config-line)#transport input ssh</t>
  </si>
  <si>
    <t>Apply SSH to transport input on all VTY management lines. One method to achieve the recommended state is to execute the following command(s):
hostname(config)#line vty &lt;line-number&gt; &lt;ending-line-number&gt;
hostname(config-line)#transport input ssh</t>
  </si>
  <si>
    <t>IOS17-09</t>
  </si>
  <si>
    <t>Perform the following to determine if the EXEC process for the aux port is disabled:
Verify no exec
hostname#show running-config | sec aux
Verify you see the following "no exec"
hostname#show line aux 0 | incl exec</t>
  </si>
  <si>
    <t>Disable the EXEC process on the auxiliary port.
hostname(config)#line aux 0
hostname(config-line)#no exec</t>
  </si>
  <si>
    <t>Disable the EXEC process on the auxiliary port. One method to achieve the recommended state is to execute the following command(s):
hostname(config)#line aux 0
hostname(config-line)#no exec</t>
  </si>
  <si>
    <t>IOS17-10</t>
  </si>
  <si>
    <t>Perform the following to determine if the ACL is created:
Verify the appropriate access-list definitions
hostname#sh ip access-list &lt;vty_acl_number&gt;</t>
  </si>
  <si>
    <t>Configure the VTY ACL that will be used to restrict management access to the device.
hostname(config)#access-list &lt;vty_acl_number&gt; permit tcp &lt;vty_acl_block_with_mask&gt; any
hostname(config)#access-list &lt;vty_acl_number&gt; permit tcp host &lt;vty_acl_host&gt; any
hostname(config)#deny ip any any log</t>
  </si>
  <si>
    <t>Configure the VTY ACL that will be used to restrict management access to the device. One method to achieve the recommended state is to execute the following command(s):
hostname(config)#access-list  permit tcp  any
hostname(config)#access-list  permit tcp host  any
hostname(config)#deny ip any  log.</t>
  </si>
  <si>
    <t>IOS17-11</t>
  </si>
  <si>
    <t>Perform the following to determine if the ACL is set:
Verify you see the access-class defined
hostname#sh run | sec vty &lt;line-number&gt; &lt;ending-line-number&gt;</t>
  </si>
  <si>
    <t>Applying 'access class' to line VTY further restricts remote access to only those devices authorized to manage the device and reduces the risk of unauthorized access. Conversely, using VTY lines with 'access class' restrictions increases the risks of unauthorized access.</t>
  </si>
  <si>
    <t>Configure remote management access control restrictions for all VTY lines.
hostname(config)#line vty &lt;line-number&gt; &lt;ending-line-number&gt;
hostname(config-line)# access-class &lt;vty_acl_number&gt; in</t>
  </si>
  <si>
    <t>Configure remote management access control restrictions for all VTY lines. One method to achieve the recommended state is to execute the following command(s):
hostname(config)#line vty &lt;line-number&gt; &lt;ending-line-number&gt;
hostname(config-line)# access-class &lt;vty_acl_number&gt; in</t>
  </si>
  <si>
    <t>IOS17-12</t>
  </si>
  <si>
    <t>Perform the following to determine if the timeout is configured:
Verify you return a result NOTE: If you set an exec-timeout of 10 minutes, this will not show up in the configuration
hostname#sh run | sec line aux 0</t>
  </si>
  <si>
    <t>Configure device timeout (10 minutes or less) to disconnect sessions after a fixed idle time.
hostname(config)#line aux 0
hostname(config-line)#exec-timeout &lt;timeout_in_minutes&gt; &lt;timeout_in_seconds&gt;</t>
  </si>
  <si>
    <t>Configure device timeout (10 minutes or less) to disconnect sessions after a fixed idle time. One method to achieve the recommended state is to execute the following command(s):
hostname(config)#line aux 0
hostname(config-line)#exec-timeout &lt;timeout_in_minutes&gt; &lt;timeout_in_seconds&gt;</t>
  </si>
  <si>
    <t>IOS17-13</t>
  </si>
  <si>
    <t>Perform the following to determine if the timeout is configured:
Verify you return a result NOTE: If you set an exec-timeout of 10 minutes, this will not show up in the configuration
hostname#sh run | sec line con 0</t>
  </si>
  <si>
    <t>Configure device timeout (10 minutes or less) to disconnect sessions after a fixed idle time.
hostname(config)#line con 0
hostname(config-line)#exec-timeout &lt;timeout_in_minutes&gt; &lt;timeout_in_seconds&gt;</t>
  </si>
  <si>
    <t>Configure device timeout (10 minutes or less) to disconnect sessions after a fixed idle time. One method to achieve the recommended state is to execute the following command(s):
hostname(config)#line con 0
hostname(config-line)#exec-timeout &lt;timeout_in_minutes&gt; &lt;timeout_in_seconds&gt;</t>
  </si>
  <si>
    <t>IOS17-14</t>
  </si>
  <si>
    <t>Perform the following to determine if the timeout is configured:
Verify you return a result NOTE: If you set an exec-timeout of 10 minutes, this will not show up in the configuration
hostname#sh line tty &lt;tty_line_number&gt; | begin Timeout</t>
  </si>
  <si>
    <t>Configure device timeout (10 minutes or less) to disconnect sessions after a fixed idle time.
hostname(config)#line tty {line_number} [ending_line_number]
hostname(config-line)#exec-timeout &lt;timeout_in_minutes&gt; &lt;timeout_in_seconds&gt;</t>
  </si>
  <si>
    <t>Configure device timeout (10 minutes or less) to disconnect sessions after a fixed idle time. One method to achieve the recommended state is to execute the following command(s):
hostname(config)#line tty {line_number} [ending_line_number]
hostname(config-line)#exec-timeout &lt;timeout_in_minutes&gt; &lt;timeout_in_seconds&gt;</t>
  </si>
  <si>
    <t>IOS17-15</t>
  </si>
  <si>
    <t>Perform the following to determine if the timeout is configured:
Verify you return a result NOTE: If you set an exec-timeout of 10 minutes, this will not show up in the configuration
hostname#sh line vty &lt;tty_line_number&gt; | begin Timeout</t>
  </si>
  <si>
    <t>Configure device timeout (10 minutes or less) to disconnect sessions after a fixed idle time.
hostname(config)#line vty {line_number} [ending_line_number]
hostname(config-line)#exec-timeout &lt;&lt;span&gt;timeout_in_minutes&gt; &lt;timeout_in_seconds&lt;/span&gt;&gt;</t>
  </si>
  <si>
    <t>Configure device timeout (10 minutes or less) to disconnect sessions after a fixed idle time. One method to achieve the recommended state is to execute the following command(s):
hostname(config)#line vty {line_number} [ending_line_number]
hostname(config-line)#exec-timeout &lt;&lt;span&gt;timeout_in_minutes&gt; &lt;timeout_in_seconds&lt;/span&gt;&gt;</t>
  </si>
  <si>
    <t>IOS17-16</t>
  </si>
  <si>
    <t>Perform the following to determine if inbound connections for the aux port are disabled:
Verify you see the following "Allowed input transports are none
hostname#sh line aux 0 | incl input transports</t>
  </si>
  <si>
    <t>The 'apostrophe input none' option has not been set for 'line aux 0'.</t>
  </si>
  <si>
    <t xml:space="preserve">Disable the inbound connections on the auxiliary port.
hostname(config)#line aux 0
hostname(config-line)#transport input none </t>
  </si>
  <si>
    <t xml:space="preserve">Disable the inbound connections on the auxiliary port. One method to achieve the recommended state is to execute the following command(s):
hostname(config)#line aux 0
hostname(config-line)#transport input none </t>
  </si>
  <si>
    <t>IOS17-17</t>
  </si>
  <si>
    <t>Set 'http Secure-server' limit. One method to achieve the recommended state execute the following:
hostname(config)#ip http max-connections 2</t>
  </si>
  <si>
    <t>Set 'http Secure-server' limit. One method to achieve the recommended state is to execute the following command(s):
hostname(config)#ip http max-connections 2</t>
  </si>
  <si>
    <t>IOS17-18</t>
  </si>
  <si>
    <t>Configure device timeout (10 minutes or less) to disconnect sessions after a fixed idle time. One method to achieve the recommended state is to execute the following command(s):
ip http timeout-policy idle 600 life {nnnn} requests {nn}</t>
  </si>
  <si>
    <t>IOS17-19</t>
  </si>
  <si>
    <t>Perform the following to determine if the exec banner is set:
hostname#sh running-config | beg banner exec
If the command does not return a result, the banner is not enabled</t>
  </si>
  <si>
    <t>Configure the EXEC banner presented to a user when accessing the devices enable prompt.
hostname(config)#banner exec c
Enter TEXT message. End with the character 'c'.
&lt;banner-text&gt;
c</t>
  </si>
  <si>
    <t xml:space="preserve">Configure the EXEC banner presented to a user when accessing the devices enable prompt. One method to achieve the recommended state is to execute the following
hostname(config)#banner exec c
Enter TEXT message. End with the character 'c'.
&lt;banner-text&gt;
c
The warning banner must include the following four:
)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</si>
  <si>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IOS17-20</t>
  </si>
  <si>
    <t>Configure the device so a login banner presented to a user attempting to access the device.
hostname(config)#banner login c
Enter TEXT message. End with the character 'c'.
&lt;banner-text&gt;
c</t>
  </si>
  <si>
    <t>Configure the device so a login banner presented to a user attempting to access the device. One method to achieve the recommended state is to execute the following command(s):
hostname(config)#banner login c
Enter TEXT message. End with the character 'c'.
&lt;banner-text&gt;
c
The warning banner must include the following: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</si>
  <si>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IOS17-21</t>
  </si>
  <si>
    <t>Configure the message of the day (MOTD) banner presented when a user first connects to the device.
banner-text
c</t>
  </si>
  <si>
    <t xml:space="preserve">Configure the message of the day (MOTD) banner presented when a user first connects to the device. One method to achieve the recommended state is to execute the following command(s):
banner-text
c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</si>
  <si>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IOS17-22</t>
  </si>
  <si>
    <t xml:space="preserve">Configure the webauth banner presented when a user connects to the device. One method to achieve the recommended state is to execute the following command(s):
hostname(config)#ip admission auth-proxy-banner http {banner-text | filepath}
The warning banner must include the following:
1) The system contains US government information.
2) Users actions are monitored and audited.
3) Unauthorized use of the system is prohibited. 
4) Unauthorized use of the system is subject to criminal and civil penalties.&gt;
Please refer to the IRS Publication 1075, Section 4.1 Access Control (AC-8: System Use Notification) for guidance and Exhibit 8 for examples.
</t>
  </si>
  <si>
    <t>IOS17-23</t>
  </si>
  <si>
    <t>`Enable secret` has not been set for passwords.</t>
  </si>
  <si>
    <t xml:space="preserve">Configure a strong, enable secret password.
hostname(config)#enable secret {ENABLE_SECRET_PASSWORD} </t>
  </si>
  <si>
    <t xml:space="preserve">Configure a strong, enable secret password. One method to achieve the recommended state is to execute the following command(s):
hostname(config)#enable secret {ENABLE_SECRET_PASSWORD} </t>
  </si>
  <si>
    <t>IOS17-24</t>
  </si>
  <si>
    <t>Enable password encryption service to protect sensitive access passwords in the device configuration. One method to achieve the recommended state is to execute the following command(s):
hostname(config)#service password-encryption</t>
  </si>
  <si>
    <t>IOS17-25</t>
  </si>
  <si>
    <t>Username secret password type 5 and enable secret password type 5 must be migrated to the stronger password type 8 or 9. IF a device is upgraded from IOS XE 16.9 or later the type 5 is auto converted to type 9. 
The username secret command provides an additional layer of security over the username password.</t>
  </si>
  <si>
    <t>Create a local user with an encrypted, complex (not easily guessed) password. One method to achieve the recommended state is to execute the following command(s):
hostname(config)#username {{em}LOCAL_USERNAME{/em}} secret {{em}LOCAL_PASSWORD{/em}}</t>
  </si>
  <si>
    <t>IOS17-26</t>
  </si>
  <si>
    <t>Disable SNMP read and write access if not in used to monitor and/or manage device.
hostname(config)#no snmp-server</t>
  </si>
  <si>
    <t>Disable SNMP read and write access if not in used to monitor and/or manage device. One method to achieve the recommended state is to execute the following command(s):
hostname(config)#no snmp-server</t>
  </si>
  <si>
    <t>IOS17-27</t>
  </si>
  <si>
    <t>Perform the following to determine if the public community string is enabled:
Ensure `private` does not show as a result
hostname# show snmp community</t>
  </si>
  <si>
    <t>Disable the default SNMP community string `private`
hostname(config)#no snmp-server community {private}</t>
  </si>
  <si>
    <t>Disable the default SNMP community string "private". One method to achieve the recommended state is to execute the following command(s):
hostname(config)#no snmp-server community {private}</t>
  </si>
  <si>
    <t>IOS17-28</t>
  </si>
  <si>
    <t xml:space="preserve">Disable the default SNMP community string "public"
hostname(config)#no snmp-server community {public} </t>
  </si>
  <si>
    <t xml:space="preserve">Disable the default SNMP community string "public". One method to achieve the recommended state is to execute the following command(s):
hostname(config)#no snmp-server community {public} </t>
  </si>
  <si>
    <t>IOS17-29</t>
  </si>
  <si>
    <t xml:space="preserve">Disable SNMP write access.
hostname(config)#no snmp-server community {&lt;em&gt;write_community_string&lt;/em&gt;} </t>
  </si>
  <si>
    <t xml:space="preserve">Disable SNMP write access. One method to achieve the recommended state is to execute the following command(s):
hostname(config)#no snmp-server community {&lt;em&gt;write_community_string&lt;/em&gt;} </t>
  </si>
  <si>
    <t>IOS17-30</t>
  </si>
  <si>
    <t>Configure authorized SNMP community string and restrict access to authorized management systems.
hostname(config)#snmp-server community &lt;&lt;em&gt;community_string&lt;/em&gt;&gt; ro {&lt;em&gt;snmp_access-list_number | 
&lt;span&gt;snmp_access-list_name&lt;/span&gt;&lt;/em&gt;&lt;span&gt;}&lt;/span&gt;</t>
  </si>
  <si>
    <t>Configure authorized SNMP community string and restrict access to authorized management systems. One method to achieve the recommended state is to execute the following command(s):
hostname(config)#snmp-server community &lt;&lt;em&gt;community_string&lt;/em&gt;&gt; ro {&lt;em&gt;snmp_access-list_number | 
&lt;span&gt;snmp_access-list_name&lt;/span&gt;&lt;/em&gt;&lt;span&gt;}&lt;/span&gt;</t>
  </si>
  <si>
    <t>IOS17-31</t>
  </si>
  <si>
    <t xml:space="preserve">Perform the following to determine if the ACL is created:
Verify you the appropriate access-list definitions
hostname#sh ip access-list &lt;&lt;em&gt;snmp_acl_number&lt;/em&gt;&gt; </t>
  </si>
  <si>
    <t>Configure SNMP ACL for restricting access to the device from authorized management stations segmented in a trusted management zone.
hostname(config)#access-list &lt;&lt;em&gt;snmp_acl_number&lt;/em&gt;&gt; permit &lt;&lt;em&gt;snmp_access-list&lt;/em&gt;&gt;
hostname(config)#access-list deny any log</t>
  </si>
  <si>
    <t>Configure SNMP ACL for restricting access to the device from authorized management stations segmented in a trusted management zone. One method to achieve the recommended state is to execute the following command(s):
hostname(config)#access-list &lt;&lt;em&gt;snmp_acl_number&lt;/em&gt;&gt; permit &lt;&lt;em&gt;snmp_access-list&lt;/em&gt;&gt;
hostname(config)#access-list deny any log</t>
  </si>
  <si>
    <t>IOS17-32</t>
  </si>
  <si>
    <t xml:space="preserve">Configure authorized SNMP trap community string and restrict sending messages to authorized management systems.
hostname(config)#snmp-server host {ip_address} {trap_community_string} {notification-type} </t>
  </si>
  <si>
    <t xml:space="preserve">Configure authorized SNMP trap community string and restrict sending messages to authorized management systems. One method to achieve the recommended state is to execute the following command(s):
hostname(config)#snmp-server host {ip_address} {trap_community_string} {notification-type} </t>
  </si>
  <si>
    <t>IOS17-33</t>
  </si>
  <si>
    <t>Enable SNMP traps. One method to achieve the recommended state is to execute the following command(s):
hostname(config)#snmp-server enable traps snmp authentication linkup linkdown coldstart</t>
  </si>
  <si>
    <t>IOS17-34</t>
  </si>
  <si>
    <t>Disable Cisco Discovery Protocol (CDP) service globally. One method to achieve the recommended state is to execute the following command(s):
hostname(config)#no cdp run</t>
  </si>
  <si>
    <t>IOS17-35</t>
  </si>
  <si>
    <t>Disable the bootp server. One method to achieve the recommended state is to execute the following command(s):
hostname(config)#ip dhcp bootp ignore</t>
  </si>
  <si>
    <t>IOS17-36</t>
  </si>
  <si>
    <t>Disable the DHCP server.
hostname(config)#&lt;strong&gt;no service dhcp&lt;/strong&gt;</t>
  </si>
  <si>
    <t>Disable the DHCP server. One method to achieve the recommended state is to execute the following command(s):
hostname(config)#&lt;strong&gt;no service dhcp&lt;/strong&gt;</t>
  </si>
  <si>
    <t>IOS17-37</t>
  </si>
  <si>
    <t>Disable the ident server. One method to achieve the recommended state is to execute the following command(s):
hostname(config)#no ip identd</t>
  </si>
  <si>
    <t>IOS17-38</t>
  </si>
  <si>
    <t>Enable TCP keepalives-in service. One method to achieve the recommended state is to execute the following command(s):
hostname(config)#service tcp-keepalives-in</t>
  </si>
  <si>
    <t>IOS17-39</t>
  </si>
  <si>
    <t>Enable TCP keepalives-out service. One method to achieve the recommended state is to execute the following command(s):
hostname(config)#service tcp-keepalives-out</t>
  </si>
  <si>
    <t>IOS17-40</t>
  </si>
  <si>
    <t>Disable the PAD service. One method to achieve the recommended state is to execute the following command(s):
hostname(config)#no service pad</t>
  </si>
  <si>
    <t>IOS17-41</t>
  </si>
  <si>
    <t>Configure the router to use SSH version 2. One method to achieve the recommended state is to execute the following command(s):
hostname(config)#ip ssh version 2</t>
  </si>
  <si>
    <t>IOS17-42</t>
  </si>
  <si>
    <t>Configure an appropriate host name for the router.
hostname(config)#hostname {&lt;em&gt;router_name&lt;/em&gt;}</t>
  </si>
  <si>
    <t>Configure an appropriate host name for the router. One method to achieve the recommended state is to execute the following command(s):
hostname(config)#hostname {&lt;em&gt;router_name&lt;/em&gt;}</t>
  </si>
  <si>
    <t>IOS17-43</t>
  </si>
  <si>
    <t>Perform the following to determine if the domain name is configured:
Verify the domain name is configured properly.
hostname#sh run | incl domain-name</t>
  </si>
  <si>
    <t>Configure an appropriate domain name for the router.
hostname (config)#ip domain-name {&lt;em&gt;domain-name&lt;/em&gt;}</t>
  </si>
  <si>
    <t>Configure an appropriate domain name for the router. One method to achieve the recommended state is to execute the following command(s):
hostname (config)#ip domain-name {&lt;em&gt;domain-name&lt;/em&gt;}</t>
  </si>
  <si>
    <t>IOS17-44</t>
  </si>
  <si>
    <t>Generate an RSA key pair for the router.
hostname(config)#crypto key generate rsa general-keys modulus &lt;em&gt;2048&lt;/em&gt;</t>
  </si>
  <si>
    <t>Generate an RSA key pair for the router. One method to achieve the recommended state is to execute the following command(s):
hostname(config)#crypto key generate rsa general-keys modulus &lt;em&gt;2048&lt;/em&gt;</t>
  </si>
  <si>
    <t>IOS17-45</t>
  </si>
  <si>
    <t>Perform the following to determine if the SSH timeout is configured:
Verify the timeout is configured properly.
hostname#sh ip ssh</t>
  </si>
  <si>
    <t xml:space="preserve">Configure the SSH timeout
hostname(config)#ip ssh time-out [&lt;em&gt;60&lt;/em&gt;] </t>
  </si>
  <si>
    <t xml:space="preserve">Configure the SSH timeout. One method to achieve the recommended state is to execute the following command(s):
hostname(config)#ip ssh time-out [&lt;em&gt;60&lt;/em&gt;] </t>
  </si>
  <si>
    <t>IOS17-46</t>
  </si>
  <si>
    <t>Perform the following to determine if SSH authentication retries is configured:
Verify the authentication retries is configured properly.
hostname#sh ip ssh</t>
  </si>
  <si>
    <t>Configure the SSH timeout:
hostname(config)#ip ssh authentication-retries [&lt;em&gt;3&lt;/em&gt;]</t>
  </si>
  <si>
    <t>Configure the SSH timeout. One method to achieve the recommended state is to execute the following command(s):
hostname(config)#ip ssh authentication-retries [&lt;em&gt;3&lt;/em&gt;]</t>
  </si>
  <si>
    <t>IOS17-47</t>
  </si>
  <si>
    <t>Perform the following to determine if the feature is enabled:
Verify no result returns
hostname#show run | incl logging on</t>
  </si>
  <si>
    <t>Enable system logging.
hostname(config)#archive
hostname(config-archive)#log config
hostname(config-archive-log-cfg)#logging enable
hostname(config-archive-log-cfg)#end</t>
  </si>
  <si>
    <t>Enable system logging. One method to achieve the recommended state is to execute the following command(s):
hostname(config)#archive
hostname(config-archive)#log config
hostname(config-archive-log-cfg)#logging enable
hostname(config-archive-log-cfg)#end</t>
  </si>
  <si>
    <t>IOS17-48</t>
  </si>
  <si>
    <t>Perform the following to determine if the feature is enabled:
Verify a command string result returns
hostname#show run | incl logging buffered</t>
  </si>
  <si>
    <t>Configure buffered logging (with minimum size). Recommended size is 64000.
hostname(config)#logging buffered [&lt;em&gt;log_buffer_size&lt;/em&gt;]</t>
  </si>
  <si>
    <t>Configure buffered logging (with minimum size). Recommended size is 64000. One method to achieve the recommended state is to execute the following command(s):
hostname(config)#logging buffered [&lt;em&gt;log_buffer_size&lt;/em&gt;]</t>
  </si>
  <si>
    <t>IOS17-49</t>
  </si>
  <si>
    <t>Perform the following to determine if the feature is enabled:
Verify a command string result returns
hostname#show run | incl logging console</t>
  </si>
  <si>
    <t>Configure console logging level. One method to achieve the recommended state is to execute the following command(s):
hostname(config)#logging console critical</t>
  </si>
  <si>
    <t>IOS17-50</t>
  </si>
  <si>
    <t>Perform the following to determine if a syslog server is enabled:
Verify one or more IP address(es) returns
hostname#sh log | incl logging host</t>
  </si>
  <si>
    <t>Designate one or more syslog servers by IP address. One method to achieve the recommended state is to execute the following command(s):
hostname(config)#logging host {syslog_server}</t>
  </si>
  <si>
    <t>IOS17-51</t>
  </si>
  <si>
    <t>Perform the following to determine if a syslog server for SNMP traps is enabled:
Verify "level informational" returns
hostname#sh log | incl trap logging</t>
  </si>
  <si>
    <t>Configure SNMP trap and syslog logging level. One method to achieve the recommended state is to execute the following command(s):
hostname(config)#logging trap informational</t>
  </si>
  <si>
    <t>IOS17-52</t>
  </si>
  <si>
    <t>Perform the following to determine if the additional detail is enabled:
Verify a command string result returns
hostname#sh run | incl service timestamps</t>
  </si>
  <si>
    <t>Configure debug messages to include timestamps.
hostname(config)#service timestamps debug datetime {&lt;em&gt;msec&lt;/em&gt;} show-timezone</t>
  </si>
  <si>
    <t>Configure debug messages to include timestamps. One method to achieve the recommended state is to execute the following command(s):
hostname(config)#service timestamps debug datetime {&lt;em&gt;msec&lt;/em&gt;} show-timezone</t>
  </si>
  <si>
    <t>IOS17-53</t>
  </si>
  <si>
    <t>Bind logging to the loopback interface.
hostname(config)#logging source-interface loopback {&lt;em&gt;loopback_interface_number&lt;/em&gt;}</t>
  </si>
  <si>
    <t>Bind logging to the loopback interface. One method to achieve the recommended state is to execute the following command(s):
hostname(config)#logging source-interface loopback {&lt;em&gt;loopback_interface_number&lt;/em&gt;}</t>
  </si>
  <si>
    <t>IOS17-54</t>
  </si>
  <si>
    <t>Configure at least one external NTP Server using the following commands
hostname(config)#ntp server {ntp-server_ip_address}
or 
hostname(config)#ntp server {ntp server vrf [vrf name] ip address}</t>
  </si>
  <si>
    <t>Configure at least one external NTP Server. One method to achieve the recommended state is to execute the following command(s):
hostname(config)#ntp server {ntp-server_ip_address}
or 
hostname(config)#ntp server {ntp server vrf [vrf name] ip address}</t>
  </si>
  <si>
    <t>IOS17-55</t>
  </si>
  <si>
    <t>Disable source routing.
hostname(config)#no ip source-route</t>
  </si>
  <si>
    <t>Disable source routing. One method to achieve the recommended state is to execute the following command(s):
hostname(config)#no ip source-route</t>
  </si>
  <si>
    <t>IOS17-56</t>
  </si>
  <si>
    <t>Set 'no interface tunnel'</t>
  </si>
  <si>
    <t>Verify no tunnel interfaces are defined.</t>
  </si>
  <si>
    <t xml:space="preserve">Verify no tunnel interfaces are defined
hostname#sh ip int brief | incl tunnel </t>
  </si>
  <si>
    <t>No tunnel interfaces has been defined.</t>
  </si>
  <si>
    <t>The 'No tunnel interfaces' has not been defined.</t>
  </si>
  <si>
    <t>3.1.3</t>
  </si>
  <si>
    <t>Remove any tunnel interfaces.
hostname(config)#no interface tunnel {&lt;em&gt;instance&lt;/em&gt;}</t>
  </si>
  <si>
    <t>Set 'no interface tunnel'. One method to achieve the recommended state is to execute the following command(s):
Remove any tunnel interfaces.
hostname(config)#no interface tunnel {&lt;em&gt;instance&lt;/em&gt;}</t>
  </si>
  <si>
    <t>To close this finding, please provide screenshot showing no tunnel interfaces are defined with the agency's CAP.</t>
  </si>
  <si>
    <t>IOS17-57</t>
  </si>
  <si>
    <t>Set 'ip verify unicast source reachable-via'</t>
  </si>
  <si>
    <t>Examines incoming packets to determine whether the source address is in the Forwarding Information Base (FIB) and permits the packet only if the source is reachable through the interface on which the packet was received (sometimes referred to as strict mode).</t>
  </si>
  <si>
    <t>Verify uRPF is running on the appropriate interface(s)
hostname#sh ip int {&lt;em&gt;interface&lt;/em&gt;} | incl verify source</t>
  </si>
  <si>
    <t>The uRPF is running on the appropriate interface(s).</t>
  </si>
  <si>
    <t>The uRPF is not running on the appropriate interface(s).</t>
  </si>
  <si>
    <t>3.1.4</t>
  </si>
  <si>
    <t>Configure uRPF.
hostname(config)#interface {&lt;em&gt;interface_name&lt;/em&gt;}
hostname(config-if)#ip verify unicast source reachable-via rx</t>
  </si>
  <si>
    <t>Set 'ip verify unicast source reachable-via'. One method to achieve the recommended state is to execute the following command(s):
Configure uRPF.
hostname(config)#interface {&lt;em&gt;interface_name&lt;/em&gt;}
hostname(config-if)#ip verify unicast source reachable-via rx</t>
  </si>
  <si>
    <t>To close this finding, please provide screenshot showing uRPF is running on the appropriate interface(s) with the agency's CAP.</t>
  </si>
  <si>
    <t>IOS17-58</t>
  </si>
  <si>
    <t>Set 'authentication mode md5'</t>
  </si>
  <si>
    <t>Configure authentication to prevent unapproved sources from introducing unauthorized or false service messages.</t>
  </si>
  <si>
    <t>Verify the appropriate address family authentication mode is set
hostname#sh run | sec router eigrp</t>
  </si>
  <si>
    <t>The appropriate address family authentication mode has been set.</t>
  </si>
  <si>
    <t>The appropriate address family authentication mode has not been set.</t>
  </si>
  <si>
    <t>3.3.1</t>
  </si>
  <si>
    <t>3.3.1.7</t>
  </si>
  <si>
    <t>Configure the EIGRP address family authentication mode.
hostname(config)#router eigrp &lt;virtual-instance-name&gt;
hostname(config-router)#address-family ipv4 autonomous-system {eigrp_as-number}
hostname(config-router-af)#af-interface {interface-name}
hostname(config-router-af-interface)#authentication mode md5</t>
  </si>
  <si>
    <t>Set 'authentication mode md5'. One method to achieve the recommended state is to execute the following command(s):
Configure the EIGRP address family authentication mode.
hostname(config)#router eigrp &lt;virtual-instance-name&gt;
hostname(config-router)#address-family ipv4 autonomous-system {eigrp_as-number}
hostname(config-router-af)#af-interface {interface-name}
hostname(config-router-af-interface)#authentication mode md5</t>
  </si>
  <si>
    <t>To close this finding, please provide screenshot showing appropriate address family authentication mode has been set with the agency's CAP.</t>
  </si>
  <si>
    <t>NX-OS-01</t>
  </si>
  <si>
    <t>Identification and Authentication</t>
  </si>
  <si>
    <t>Use Dedicated "mgmt" Interface and VRF for Administrative Functions</t>
  </si>
  <si>
    <t>Vendors provisioning dedicated management interfaces is a widespread practice, and gives some significant security advantages when implementing:
SSH access
SNMP polling
Syslog logging and SNMP traps
NTP requests
It facilitates implementation of segmented, access controlled Management VLANs or VRFs, which acts as a significant deterrent to attackers. It provides management access outside of the regular data plane operations. So if there is a routing or switching issue that might interfere with in-band access, the management interface is very often not affected by this and is still acceptable.</t>
  </si>
  <si>
    <t>Use the command "show running-config | i source-interface"
Ensure that (if configured) the source-interface is configured for SNMP traps, SNMP informs, ntp and logging.
switch# sho run | i source-interface
SNMP-server source-interface traps mgmt0
SNMP-server source-interface informs mgmt0
SNMP-server host 1.2.3.4 source-interface mgmt0
ntp source-interface mgmt0
logging source-interface mgmt0</t>
  </si>
  <si>
    <t>The source-interface is configured for SNMP traps, SNMP informs, ntp and logging.</t>
  </si>
  <si>
    <t>The source-interface is not configured for SNMP traps, SNMP informs, ntp and logging.</t>
  </si>
  <si>
    <t>HIA5</t>
  </si>
  <si>
    <t>HIA5: System does not properly control authentication process</t>
  </si>
  <si>
    <t>1</t>
  </si>
  <si>
    <t>1.9</t>
  </si>
  <si>
    <t>Administration via the mgmt interface bypasses the default routing and switching processing on the switch. This means that any routing issues or switching problems on the device itself will not affect access to the mgmt0 interface. Note however that in most cases the uplink from the mgmt0 interface is part of the larger switching infrastructure - this should be taken into account when architecting the overall network.</t>
  </si>
  <si>
    <t xml:space="preserve">First configure the mgmt0 interface:
switch(config)# interface mgmt0
switch(config-if)# ip address 1.2.3.1/24
If needed, add the various routes needed for connectivity for the mgmt interface. Note that this can also be accomplished with a routing protocol implemented for the vrf "management"
ip route 5.6.7.8 255.255.255.0 1.2.3.254 vrf management
Then, configure the source-interface commands for each target protocol that is implemented:
switch(config)# SNMP-server source-interface traps mgmt0
switch(config)# SNMP-server source-interface informs mgmt0
switch(config)# SNMP-server host 1.2.3.4 source-interface loopback0
switch(config)# ntp source-interface mgmt0
switch(config)# logging source-interface mgmt0
</t>
  </si>
  <si>
    <t>Configure source-interface. One method to achieve the recommended state is to execute the following:
switch(config)# interface mgmt0
switch(config-if)# ip address 1.2.3.1/24
If needed, add the various routes needed for connectivity for the mgmt interface. Note that this can also be accomplished with a routing protocol implemented for the vrf "management"
ip route 5.6.7.8 255.255.255.0 1.2.3.254 vrf management
Then, configure the source-interface commands for each target protocol that is implemented:
switch(config)# SNMP-server source-interface traps mgmt0
switch(config)# SNMP-server source-interface informs mgmt0
switch(config)# SNMP-server host 1.2.3.4 source-interface loopback0
switch(config)# ntp source-interface mgmt0
switch(config)# logging source-interface mgmt0</t>
  </si>
  <si>
    <t>NX-OS-02</t>
  </si>
  <si>
    <t>Configure AAA Authentication - TACACS</t>
  </si>
  <si>
    <t>TACACS+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</si>
  <si>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 xml:space="preserve">"Show running-config tacacs+" will show the basic TACACS+ configuration.
- The tacacs+ feature should be enabled
- Two or more TACACS+ servers should be defined
- Two or more TACACS+ servers should be in the TACACS+ server group
switch(config)#sho run tacacs
!Command: show running-config tacacs+
</t>
  </si>
  <si>
    <t>TACACS services have been enabled on the router.</t>
  </si>
  <si>
    <t>TACACS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</si>
  <si>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In many organizations TACACS+ is preferred over RADIUS when TACACS+ is supported by the AAA server and network device. This is because (with additional work) TACACS+ also supports command authorization, restricting specific users to the command set that they can use on the device. However, TACACS+ started as a Cisco centric protocol, so is not as widely supported by other vendors in comparison to RADIUS.
In addition, RADIUS use is much more widespread (primarily for secure wireless authentication), so is often already in place. 
Finally, command authorization is a complex endeavor and is very rarely implemented because of that, so the main advantage of TACACS+ is very often not realized.</t>
  </si>
  <si>
    <t>First, enable TACACS+ in NX-OS
switch(config)#feature tacacs+
Next, define two or more TACACS+ servers:
switch(config)#tacacs-server host 3.4.5.6 key somekey
switch(config)#tacacs-server host 4.5.6.7 key someotherkey
define the aaa group for TACACS+:
switch(config)#aaa group server tacacs+ TACACSGROUP
 server 3.4.5.6
 server 4.5.6.7
Finally, create the aaa authentication list for both console and default access:
switch(config)#aaa authentication login default group TACACSGROUP local
switch(config)#aaa authentication login console group TACACSGROUP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</si>
  <si>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Configure AAA Authentication - TACACS. One method to achieve the recommended state is to execute the following:
First, enable TACACS+ in NX-OS
switch(config)#feature tacacs+
Next, define two or more TACACS+ servers:
switch(config)#tacacs-server host 3.4.5.6 key somekey
switch(config)#tacacs-server host 4.5.6.7 key someotherkey
define the aaa group for TACACS+:
switch(config)#aaa group server tacacs+ TACACSGROUP
server 3.4.5.6
server 4.5.6.7
Finally, create the aaa authentication list for both console and default access:
switch(config)#aaa authentication login default group TACACSGROUP local
switch(config)#aaa authentication login console group TACACSGROUP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</si>
  <si>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TACACS authentication is enabled with the agency's CAP.</t>
  </si>
  <si>
    <t>NX-OS-03</t>
  </si>
  <si>
    <t>Configure AAA Authentication - RADIUS</t>
  </si>
  <si>
    <t>RADIUS is an authentication protocol that Cisco NX-OS devices can use for authentication of management users against a remote AAA server. These management users can access the Cisco NX-OS device through any protocol and use this back-end authentication. Using a central authentication store (such as Active Directory) ensures that all administrative actions are tied to named users, making the tracking of changes much easier. It also makes tracking compromised accounts and malicious activities much easier.</t>
  </si>
  <si>
    <t xml:space="preserve">"show running-config radius" will show all radius definitions.
Two or more RADIUS servers must be defined, as well as the RADIUS server group:
switch(config)# sho running-config radius
</t>
  </si>
  <si>
    <t>RADIUS authentication has not been enabled.</t>
  </si>
  <si>
    <t>Central authentication is key as it minimizes the effort in managing named user accounts. Keeping local admin accounts opens the door to all the issues inherent in shared accounts, namely:
- Errors in implementation being done by generic admin accounts, which can then be denied by all.
- Shared credentials staying unchanged when administrative staff leave the organization or change roles.
- Giving malicious actors the ability to recover shared credentials from saved device backups
RADIUS is the most widely used protocol for this purpose, since it is a requirement for secure wireless authentication (EAP-TLS). Just as important, RADIUS is much better supported by most non-Cisco vendors for back-end authentication.</t>
  </si>
  <si>
    <t>First define two or more RADIUS Servers
switch(config)#radius-server host 3.4.5.6 key somekey authentication accounting
switch(config)#radius-server host 4.5.6.7 key someotherkey authentication accounting
Then create an AAA group for RADIUS
switch(config)# aaa group server radius RADIUSGROUP
 server 3.4.5.6
 server 4.5.6.7
Finally, create the authentication lists in the correct order - to be effective the RADIUS group needs to appear first in the list. Both the default and console access should be secured in the same way:
switch(config)# aaa authentication login default group RADIUSGROUP local
switch(config)# aaa authentication login console group RADIUSGROUP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</si>
  <si>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Configure AAA Authentication -  RADIUS. One method to achieve the recommended state is to execute the following:
First define two or more RADIUS Servers
switch(config)#radius-server host 3.4.5.6 key somekey authentication accounting
switch(config)#radius-server host 4.5.6.7 key someotherkey authentication accounting
Then create an AAA group for RADIUS
switch(config)# aaa group server radius RADIUSGROUP
server 3.4.5.6
server 4.5.6.7
Finally, create the authentication lists in the correct order - to be effective the RADIUS group needs to appear first in the list. Both the default and console access should be secured in the same way:
switch(config)# aaa authentication login default group RADIUSGROUP local
switch(config)# aaa authentication login console group RADIUSGROUP local
It is common to include "local" as the last entry in the list, to allow access to administer the device even if the RADIUS server is offline. Note that while this ensures access in the case of the device or the RADIUS server being offline, it also means that if an attacker can DOS the RADIUS Servers, they can authenticate locally as well.</t>
  </si>
  <si>
    <t>To close this finding, please provide a screenshot showing RADIUS authentication is enabled with the agency's CAP.</t>
  </si>
  <si>
    <t>NX-OS-04</t>
  </si>
  <si>
    <t>Configure AAA Authentication - Local SSH keys</t>
  </si>
  <si>
    <t>Using the client's public key to authenticate their SSH sessions circumvents the need for using passwords for an administrative login to the switch.</t>
  </si>
  <si>
    <t>To list the status of one user account:
switch# sho user-account rvadmin
user:rvadmin
this user account has no expiry date
roles:network-operator network-admin
ssh public key: ssh-rsa AAAAB3NzaC1yc2EAAAABIwAAAIEAy19oF6QaZl9G+3f1XswK
3OiW4H7YyUyuA50rv7gsEPjhOBYmsi6PAVKui1nIf/DQhum+lJNqJP/eLowb7ubO+lVKRXFY/G+lJNIQ
W3g9igG30c6k6+XVn+NjnI1B7ihvpVh7dLddMOXwOnXHYshXmSiH3UD/vKyziEh5S4Tplx8=
To list all users that have SSH key authentication:
switch# sho run | i sshkey
username rvadmin sshkey ssh-rsa AAAAB3NzaC1yc2EAAAABIwAAAIEAy19oF6QaZl9G+3f1XswK
3OiW4H7YyUyuA50rv7gsEPjhOBYmsi6PAVKui1nIf/DQhum+lJNqJP/eLowb7ubO+lVKRXFY/G+lJNIQ
W3g9igG30c6k6+XVn+NjnI1B7ihvpVh7dLddMOXwOnXHYshXmSiH3UD/vKyziEh5S4Tplx8=</t>
  </si>
  <si>
    <t>This is primarily an ease-of-use feature. It means that the administrators don't need to remember or key in passwords. It also can be used to significantly improve the security of any scripts or API calls that might use SSH.</t>
  </si>
  <si>
    <t>Create the client's SSH public and private keys. The keys must be in OpenSSH format for the NX-OS switch to interpret them correctly. Use either RSA or DSA algorithms and be sure to specify enough bits for entropy (2048 minimum, more is of course better)
- Upload the client's SSH public key and store it on the bootflash of the switch.
- Be sure that the file has a meaningful name, often the user’s initials and the key algorithm (RSA or DSA) is in the filename. This makes it easier to remove or replace that file as keys are expired out, workstations migrate or administrators leave the organization.
- To enable key-based authentication for one local user (for instance, Davey Jones), enter the command:
switch(config)# username djadmin sshkey file bootflash:dj_rsa.pub
Alternatively, the ssh key can be defined in the username configuration line:
switch(config)# username djadmin sshkey ssh-rsa AAAAB3NzaC1yc2EAAAABIwAAAIEAy19oF6QaZl9G+3f1XswK3OiW4H7YyUyuA50rv7gsEPjhOBYmsi6PAVKui1nIf/DQhum+lJNqJP/eLowb7ubO+lVKRXFY/G+lJNIQW3g9igG30c6k6+XVn+NjnI1B7ihvpVh7dLddMOXwOnXHYshXmSiH3UD/vKyziEh5S4Tplx8=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</si>
  <si>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Configure AAA Authentication -  Local SSH keys. One method to achieve the recommended state is to execute the following:
Create the client's SSH public and private keys. The keys must be in OpenSSH format for the NX-OS switch to interpret them correctly. Use either RSA or DSA algorithms and be sure to specify enough bits for entropy (2048 minimum, more is of course better)
Upload the client's SSH public key and store it on the bootflash of the switch.
Be sure that the file has a meaningful name, often the user’s initials and the key algorithm (RSA or DSA) is in the filename. This makes it easier to remove or replace that file as keys are expired out, workstations migrate or administrators leave the organization.
To enable key-based authentication for one local user (for instance, Davey Jones), enter the command:
switch(config)# username djadmin sshkey file bootflash:dj_rsa.pub
Alternatively, the ssh key can be defined in the username configuration line:
switch(config)# username djadmin sshkey ssh-rsa AAAAB3NzaC1yc2EAAAABIwAAAIEAy19oF6QaZl9G+3f1XswK3OiW4H7YyUyuA50rv7gsEPjhOBYmsi6PAVKui1nIf/DQhum+lJNqJP/eLowb7ubO+lVKRXFY/G+lJNIQW3g9igG30c6k6+XVn+NjnI1B7ihvpVh7dLddMOXwOnXHYshXmSiH3UD/vKyziEh5S4Tplx8=
The file based method is usually preferred, as they keys can be changed without modifying the configuration of the switch. Also, the keys are not stored in any archived copy of the configuration.
Note that the username and file name will vary depending on your organizations policies, procedures and standards</t>
  </si>
  <si>
    <t>To close this finding, please provide a screenshot showing the AAA Authentication - Local SSH keys configuration setting with the agency's CAP.</t>
  </si>
  <si>
    <t>NX-OS-05</t>
  </si>
  <si>
    <t>Set Idle Timeout for Login Sessions to 10 minutes</t>
  </si>
  <si>
    <t>Verify device is configured to automatically disconnect sessions after a fixed idle time.</t>
  </si>
  <si>
    <t>Perform the following to determine if the timeout is configured. 
This command will audit both the timeout for SSH sessions:
switch# sho run | i idle
ssh idle-timeout 600
This command will audit the timeout for console sessions:
switch# sho run | section console
line console
exec-timeout 600</t>
  </si>
  <si>
    <t>Exec-timeout has been set to less than or equal to 10 minutes.</t>
  </si>
  <si>
    <t>Exec-timeout has not been set to less than or equal to 10 minutes.</t>
  </si>
  <si>
    <t>This prevents unauthorized users from misusing abandoned sessions. For example, if the network administrator leaves for the day and leaves a computer open with an enabled login session accessible. There is a trade-off here between security (shorter timeouts) and usability (longer timeouts). Review your local policies and operational needs to determine the best timeout value. In most cases, this should be no more than 10 minutes.</t>
  </si>
  <si>
    <t>Configure ssh and console timeouts to 1800 seconds (10 minutes) to disconnect sessions after a fixed idle time.
switch(config)# ssh idle-timeout 600
switch(config) line console
switch(config-line)# exec-timeout 600</t>
  </si>
  <si>
    <t>Set Idle Timeout for Login Sessions to 10 minutes. One method to achieve the recommended state is to execute the following command(s): 
switch(config)# ssh idle-timeout 600
switch(config) line console
switch(config-line)# exec-timeout 600</t>
  </si>
  <si>
    <t>NX-OS-06</t>
  </si>
  <si>
    <t>Restrict Access to VTY Sessions</t>
  </si>
  <si>
    <t>Restrict Management Access to trusted management stations and VLANs.</t>
  </si>
  <si>
    <t>Perform the following to determine if the ACL is set:
Verify that you see an access-class defined:
switch# sho run | section vty
Next, display the access-list to verify that it is appropriate for your organization:
switch# sho run &lt;Access-Class name&gt;</t>
  </si>
  <si>
    <t>VTY session has been restricted.</t>
  </si>
  <si>
    <t>VTY session access has not been restricted.</t>
  </si>
  <si>
    <t>Exposing the management interface too broadly exposes that interface to MiTM (Man in the Middle) attacks as well as to credential stuffing attacks. The question "should your receptionist have access to your core switch?" usually illustrates the need for this if there are any disagreements.</t>
  </si>
  <si>
    <t>Create an access-list that defines the various trusted subnets and/or stations:
switch(config)# ip access-list ACL-MGT
switch(config-acl)# remark access-class ACL
switch(config-acl)# permit ip 192.168.12.0/24 any
switch(config-acl)# deny ip any any log
It is suggested that all ACLs are commented to help self-document the configuration.
The last line in the ACL should read `deny ip any any log` to record all attempts to reach the management interface from unauthorized stations.
Apply the Access-Class to the VTY interface:
switch(config)# line vty
switch(config-line)# access-class ACL-MGT in</t>
  </si>
  <si>
    <t>Configure VTY session access. One method to achieve the recommended state is to execute the following:
Create an access-list that defines the various trusted subnets and/or stations:
switch(config)# ip access-list ACL-MGT
switch(config-acl)# remark access-class ACL
switch(config-acl)# permit ip 192.168.12.0/24 any
switch(config-acl)# deny ip any any log
It is suggested that all ACLs are commented to help self-document the configuration.
The last line in the ACL should read `deny ip any any log` to record all attempts to reach the management interface from unauthorized stations.
Apply the Access-Class to the VTY interface:
switch(config)# line vty
switch(config-line)# access-class ACL-MGT in</t>
  </si>
  <si>
    <t>To close this finding, please provide a screenshot showing the line VTY settings with the agency's CAP.</t>
  </si>
  <si>
    <t>NX-OS-07</t>
  </si>
  <si>
    <t>Enable Password Complexity Requirements for Local Credentials</t>
  </si>
  <si>
    <t>While configuring a back-end authentication store is the recommended configuration, at least one local administrative account must be configured. For this reason, ensuring a minimum bar for password strength for all local administrative accounts is important. Enabling this setting enforces passwords that conform to the following rules:
- At least fourteen characters long
- Does not contain many consecutive characters (such as "abcd")
- Does not contain many repeating characters (such as "aaabbb")
- Does not contain dictionary words
- Does not contain proper names
- Contains both uppercase and lowercase characters
- Contains numbers</t>
  </si>
  <si>
    <t>A simple "show" command audits the state of this setting:
switch# show password strength-check
Password strength check is enabled</t>
  </si>
  <si>
    <t>Password strength check is enabled</t>
  </si>
  <si>
    <t>Password strength check has not been enabled.</t>
  </si>
  <si>
    <t>While in ideal conditions local credentials won't be used, there are many scenarios (such as deployed on a purely public network or on an air gapped network) where this is the only option. Even if a back-end authentication source is used, if that service is not available the fall-back authentication is often to local credentials.</t>
  </si>
  <si>
    <t>A single command enables this:
switch(config)# password strength-check</t>
  </si>
  <si>
    <t>Enable password strength check. One method to achieve the recommended state is to execute the following:
A single command enables this:
switch(config)# password strength-check</t>
  </si>
  <si>
    <t>To close this finding, please provide a screenshot showing password strength-check is enabled with the agency's CAP.</t>
  </si>
  <si>
    <t>NX-OS-08</t>
  </si>
  <si>
    <t>Set password length for local credentials</t>
  </si>
  <si>
    <t>Password length should be set to some value that makes compromising any captured hashed difficult. This generally means that the maximum value of 127 should never be changed, and that the minimum value, which defaults to 8, should always be increased.
Typical values for minimum passphrase length of administrative users are generally 20 characters or longer (values of 30 or 32 are often seen). 
A specific value is not recommended, since then a savvy attacker will start their attack with "only passwords of the exact length recommended in the CIS benchmark", which would reduce their attack time.</t>
  </si>
  <si>
    <t>The "show userpassphrase length" command will display the minimum and maximum password length values.
switch# sho userpassphrase length
Minimum passphrase length : 14
Maximum passphrase length : 127
Alternatively, the single resulting configuration command can be displayed:
switch# sho run | i min-length
userpassphrase min-length 14 max-length 127</t>
  </si>
  <si>
    <t>Minimum passphrase length set to 14; max passphrase length set to 127</t>
  </si>
  <si>
    <t>Min/Max Passphrase length for local credentials is not set correctly.</t>
  </si>
  <si>
    <t>Passwords are stored in a non-reversible, hashed and salted format. If an attacker should "harvest" a password hash, it is of course hashed in a non-reversible format - however, it can be decoded using dictionary and/or brute-force attacks using tools such as hasHACt or John the Ripper (JtR). The single best obstacle to an attack of this type is password length - the longer the password the more difficult it is to decode. 
Since the default password hash schema on the NX-OS version 9 platform is MD5, it's recommended that the password length be set to (and enforced at) some longer value, for instance 24, 32 or even longer values. This may seem lengthy, until you consider that with modern hardware running through the entire namespace of 8 or 9 characters is often easily done in less than an hour.
This discussion actually illustrates why the best recommendation is to not use local credentials at all, but rather to use a back-end authentication source (using RADIUS or TACACS+). In this scenario, local administrative accounts are only used if the back-end authentication source is unavailable. This makes any compromised local credentials much harder to use, a successful attack would have to also take back end authentication sources offline (or make them otherwise unavailable).</t>
  </si>
  <si>
    <t>Passphrase length values can only be set globally, not per-local user
switch(config)# userpassphrase min-length &lt;minimum passphrase length&gt;
switch(config)# userpassphrase max-length &lt;maximum passphrase length&gt;
or in a single command:
userpassphrase min-length &lt;minimum passphrase length&gt; max-length &lt;maximum passphrase length&gt;
example:
switch(config)# userpassphrase min-length 14
switch(config)# userpassphrase max-length 127
Or in a single command:
switch(config)# userpassphrase min-length 14 max-length 127.</t>
  </si>
  <si>
    <t>Configure passphrase length. One method to achieve the recommended state is to execute the following:
Passphrase length values can only be set globally, not per-local user
switch(config)# userpassphrase min-length &lt;minimum passphrase length&gt;
switch(config)# userpassphrase max-length &lt;maximum passphrase length&gt;
or in a single command:
userpassphrase min-length &lt;minimum passphrase length&gt; max-length &lt;maximum passphrase length&gt;
example:
switch(config)# userpassphrase min-length 14
switch(config)# userpassphrase max-length 127
Or in a single command:
switch(config)# userpassphrase min-length 14 max-length 127</t>
  </si>
  <si>
    <t>To close this finding, please provide a screenshot showing the minimum and maximum user passphrase length with the agency's CAP.</t>
  </si>
  <si>
    <t>NX-OS-09</t>
  </si>
  <si>
    <t>Configure SNMPv3</t>
  </si>
  <si>
    <t>The Simple Network Management Protocol (SNMP) is an application-layer protocol that provides a message format for communication between SNMP managers and agents. SNMP provides a standardized framework and a common language used for the monitoring and management of devices in a network. SNMPv3 provides secure access to devices by a combination of authenticating and encrypting frames over the network.</t>
  </si>
  <si>
    <t>switch(config)# show snmp</t>
  </si>
  <si>
    <t>SNMPv3 has been enabled.</t>
  </si>
  <si>
    <t>SNMPv3 has not been configured.</t>
  </si>
  <si>
    <t>SNMPv3 provides for both security models and security levels. A security model is an authentication strategy that is set up for a user and the role in which the user resides. A security level is the permitted level of security within a security model. A combination of a security model and a security level determines which security mechanism is employed when handling an SNMP packet.</t>
  </si>
  <si>
    <t>switch(config)# snmp-server group [group1] v3 [auth | noauth | priv] [ead read-view] [write write-view] [notify notify-view] [access access-list]
snmp-server engine ID
switch(config)# snmp-server engineID remote *.*.*.* [udp-port udp-port-number] [vrf vrf-name] engine-id-string}</t>
  </si>
  <si>
    <t>Configure SNMPv3. One method to achieve the recommended state is to execute the following:
switch(config)# snmp-server group [group1] v3 [auth | noauth | priv] [ead read-view] [write write-view] [notify notify-view] [access access-list]
snmp-server engine ID
switch(config)# snmp-server engineID remote *.*.*.* [udp-port udp-port-number] [vrf vrf-name] engine-id-string}</t>
  </si>
  <si>
    <t>NX-OS-10</t>
  </si>
  <si>
    <t>Configure SNMP Traps</t>
  </si>
  <si>
    <t>SNMP relies on an architecture which consists of a manager and an agent. SNMP Managers can be any machine on the network that is running SNMP to collect and process information from the devices on either the LAN or WAN.</t>
  </si>
  <si>
    <t>switch# sho snmp traps</t>
  </si>
  <si>
    <t>SNMP traps option has been set.</t>
  </si>
  <si>
    <t>SNMP traps option has not been set.</t>
  </si>
  <si>
    <t>1.4.4</t>
  </si>
  <si>
    <t>Utilizing traps can alert the user of issues or compromises in advance. For example if the device is overheating or if an admin users account is being utilized during odd hours.</t>
  </si>
  <si>
    <t>**_Examples of traps_**
All notifications
switch(config)##switch(config)#snmp-server enable traps
CISCO-AAA-SERVER-MIB
switch(config)#switch(config)#snmp-server enable traps aaa
ENITY-MIB, CISCO-ENTITY-FRU-CONTROL-MIB, CISCO-ENTITY-SENSOR-MIB
switch(config)#switch(config)#snmp-server enable traps entity
switch(config)#switch(config)#snmp-server enable traps entity fru
CISCO-LICENSE-MGR-MIB
switch(config)#switch(config)#snmp-server enable traps license
IF-MIB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CISCO-FCC-MIB
switch(config)##switch(config)#snmp-server enable traps fcc
CISCO-DM-MIB
switch(config)#snmp-server enable traps fcdomain
CISCO-NS-MIB
switch(config)#snmp-server enable traps fcns
CISCO-FCS-MIB
switch(config)#snmp-server enable traps fcs discovery-complete
switch(config)#snmp-server enable traps fcs request-reject
CISCO-FDMI-MIB
switch(config)#snmp-server enable traps fdmi
CISCO-FSPF-MIB
switch(config)#snmp-server enable traps fspf
CISCO-PSM-MIB
switch(config)#snmp-server enable traps port-security
CISCO-RSCN-MIB
switch(config)#snmp-server enable traps rscn
switch(config)#snmp-server enable traps rscn els
switch(config)#snmp-server enable traps rscn ils
CISCO-ZS-MIB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t>
  </si>
  <si>
    <t>Configure SNMP traps.  One method to achieve the recommended state is to execute the following:
Examples of traps
All notifications
switch(config)##switch(config)#snmp-server enable traps
CISCO-AAA-SERVER-MIB
switch(config)#switch(config)#snmp-server enable traps aaa
ENITY-MIB, CISCO-ENTITY-FRU-CONTROL-MIB, CISCO-ENTITY-SENSOR-MIB
switch(config)#switch(config)#snmp-server enable traps entity
switch(config)#switch(config)#snmp-server enable traps entity fru
CISCO-LICENSE-MGR-MIB
switch(config)#switch(config)#snmp-server enable traps license
IF-MIB
switch(config)#switch(config)#snmp-server enable traps link
switch(config)#CISCO-PSM-MIB
switch(config)#switch(config)#snmp-server enable traps port-security
switch(config)#snmpv2-MIB
switch(config)#switch(config)#snmp-server enable traps switch(config)#snmp
switch(config)#switch(config)#snmp-server enable traps switch(config)#snmp authentication
CISCO-FCC-MIB
switch(config)##switch(config)#snmp-server enable traps fcc
CISCO-DM-MIB
switch(config)#snmp-server enable traps fcdomain
CISCO-NS-MIB
switch(config)#snmp-server enable traps fcns
CISCO-FCS-MIB
switch(config)#snmp-server enable traps fcs discovery-complete
switch(config)#snmp-server enable traps fcs request-reject
CISCO-FDMI-MIB
switch(config)#snmp-server enable traps fdmi
CISCO-FSPF-MIB
switch(config)#snmp-server enable traps fspf
CISCO-PSM-MIB
switch(config)#snmp-server enable traps port-security
CISCO-RSCN-MIB
switch(config)#snmp-server enable traps rscn
switch(config)#snmp-server enable traps rscn els
switch(config)#snmp-server enable traps rscn ils
CISCO-ZS-MIB
switch(config)#snmp-server enable traps zone
switch(config)#snmp-server enable traps zone default-zone-behavior-change
switch(config)#snmp-server enable traps zone merge-failure
switch(config)#snmp-server enable traps zone merge-success
switch(config)#snmp-server enable traps zone request-reject
switch(config)#snmp-server enable traps zone unsupp-mem</t>
  </si>
  <si>
    <t>NX-OS-11</t>
  </si>
  <si>
    <t>Configure SNMP Source Interface for Traps</t>
  </si>
  <si>
    <t>The administrator can configure SNMP to the interfaces source IP address for notifications</t>
  </si>
  <si>
    <t>There are two typical commands to show the snmp source-interface configuration.
The first shows only the explicit definitions for traps and informs:
switch# sho snmp source-interface
-------------------------------------------------------------------
Notification source-interface
-------------------------------------------------------------------
trap mgmt0
inform mgmt0
-------------------------------------------------------------------
or, more completely, use the "show running-config snmp" command, and filter for the keyword "source":
switch# sho run snmp | i source
snmp-server source-interface traps mgmt0
snmp-server source-interface informs mgmt0
snmp-server host 1.2.3.4 source-interface loopback0</t>
  </si>
  <si>
    <t>SNMP source interface for traps have been set.</t>
  </si>
  <si>
    <t>SNMP source interface for traps has not been set.</t>
  </si>
  <si>
    <t>1.4.5</t>
  </si>
  <si>
    <t>By using a source interface the administrator can ensure that the source IP of SNMP traps does not change as the network topology changes. For instance, if a link fails or is reconfigured, and a different IP address is now topologically "closer" to the SNMP trap server.
There are a few typical candidates for an SNMP source IP address:
- A loopback address, as loopbacks are always up, and can then route over any transit interface.
- The MGMT 0 address, as that provides an out-of-band path to the SNMP server. SNMP traffic volume will not affect traffic volumes, and SNMP cannot be "starved" for bandwidth by production traffic. If the entire path is out-of-band, this also provides excellent protection from eavesdropping by malicious actors that may be on the "production data side" of the switch.
- A combination of the two (this is less common) - for instance a loopback address in the management VRF</t>
  </si>
  <si>
    <t>switch(config)# snmp-server host 1.2.3.4 source-interface mgmt 0
or
switch(config)# snmp-server host 1.2.3.4 source-interface loopback 0
SNMP Server traps or informs:
switch(config)# snmp-server source-interface traps loopback 0
switch(config)# snmp-server source-interface informs loopback 0
or
switch(config)# snmp-server source-interface traps mgmt 0
switch(config)# snmp-server source-interface informs mgmt 0</t>
  </si>
  <si>
    <t>Configure SNMP source interface for traps. One method to achieve the recommended state is to execute the following:
switch(config)# snmp-server host 1.2.3.4 source-interface mgmt 0
or
switch(config)# snmp-server host 1.2.3.4 source-interface loopback 0
SNMP Server traps or informs:
switch(config)# snmp-server source-interface traps loopback 0
switch(config)# snmp-server source-interface informs loopback 0
or
switch(config)# snmp-server source-interface traps mgmt 0
switch(config)# snmp-server source-interface informs mgmt 0</t>
  </si>
  <si>
    <t>NX-OS-12</t>
  </si>
  <si>
    <t>Do not Configure a Read Write SNMP Community String</t>
  </si>
  <si>
    <t>SNMP RW (Read-Write) access allows stations with Management access to both read and write SNMP MIB objects.</t>
  </si>
  <si>
    <t xml:space="preserve">The command "show run snmp | i community" will list all community strings, and which SNMP Groups each is in. The "show snmp groups" shows all SNMP groups, and what access they have. Ensure that only groups with RO access are used in any SNMPv2 deployment.
switch# sho run snmp | i community
snmp-server community &lt;SomeComplexString&gt; group network-operator
This listing shows the SNMP groups on the switch by default:
CISNXOS9# sho snmp group
Role: aaa-db-admin
Description: Predefined AAA DB admin, has no cli permissions. Allows RESTful A
PI
 -------------------------------------------------------------------
 Rule Perm Type Scope Entity
 -------------------------------------------------------------------
 1 permit read-write
Role: aaa-db-operator
Description: Predefined AAA DB operator, has no cli permissions. Allows RESTfu
l API
 -------------------------------------------------------------------
Rule Perm Type Scope Entity
 -------------------------------------------------------------------
1 permit read
Role: l3-db-admin
Description: Predefined L3 DB admin, has no cli permissions. Allows RESTful AP
I
-------------------------------------------------------------------
Rule Perm Type Scope Entity
-------------------------------------------------------------------
1 permit read-write
Role: l3-db-operator
Description: Predefined L3 DB operator, has no cli permissions. Allows RESTful
API
-------------------------------------------------------------------
Rule Perm Type Scope Entity
-------------------------------------------------------------------
1 permit read
Role: network-admin
Description: Predefined network admin role has access to all commands
on the switch
-------------------------------------------------------------------
Rule Perm Type Scope Entity
-------------------------------------------------------------------
1 permit read-write
Role: network-operator
Description: Predefined network operator role has access to all read
commands on the switch
-------------------------------------------------------------------
Rule Perm Type Scope Entity
-------------------------------------------------------------------
1 permit read
Role: nxdb-admin
Description: Predefined nxdb-admin role has no cli permissions.
Allows json-rpc get and set.
-------------------------------------------------------------------
Rule Perm Type Scope Entity
-------------------------------------------------------------------
1 deny command
Role: nxdb-operator
Description: Predefined nxdb-operator role has no cli permissions.
Allows json-rpc get.
-------------------------------------------------------------------
Rule Perm Type Scope Entity
-------------------------------------------------------------------
1 deny command
Role: vdc-admin
Description: Predefined vdc admin role has access to all commands within
a VDC instance
-------------------------------------------------------------------
Rule Perm Type Scope Entity
-------------------------------------------------------------------
1 permit read-write
Role: vdc-operator
Description: Predefined vdc operator role has access to all read commands
within a VDC instance
-------------------------------------------------------------------
Rule Perm Type Scope Entity
-------------------------------------------------------------------
1 permit read
Role: dev-ops
Description: Predefined system role for devops access. This role
cannot be modified.
-------------------------------------------------------------------
Rule Perm Type Scope Entity
-------------------------------------------------------------------
6 permit command conf t ; username *
5 permit command attach module *
4 permit command slot *
3 permit command bcm module *
2 permit command run bash *
1 permit command python *
Role: priv-15
Description: This is a system defined privilege role.
Vlan policy: permit (default)
Interface policy: permit (default)
Vrf policy: permit (default)
-------------------------------------------------------------------
Rule Perm Type Scope Entity
-------------------------------------------------------------------
1 permit read-write
Role: priv-14
Description: This is a system defined privilege role.
Vlan policy: permit (default)
Interface policy: permit (default)
Vrf policy: permit (default)
-------------------------------------------------------------------
Rule Perm Type Scope Entity
-------------------------------------------------------------------
1 permit read-write
Role: priv-13
Description: This is a system defined privilege role.
Vlan policy: permit (default)
Interface policy: permit (default)
Vrf policy: permit (default)
Role: priv-12
Description: This is a system defined privilege role.
Vlan policy: permit (default)
Interface policy: permit (default)
Vrf policy: permit (default)
Role: priv-11
Description: This is a system defined privilege role.
Vlan policy: permit (default)
Interface policy: permit (default)
Vrf policy: permit (default)
Role: priv-10
Description: This is a system defined privilege role.
Vlan policy: permit (default)
Interface policy: permit (default)
Vrf policy: permit (default)
Role: priv-9
Description: This is a system defined privilege role.
Vlan policy: permit (default)
Interface policy: permit (default)
Vrf policy: permit (default)
Role: priv-8
Description: This is a system defined privilege role.
Vlan policy: permit (default)
Interface policy: permit (default)
Vrf policy: permit (default)
Role: priv-7
Description: This is a system defined privilege role.
Vlan policy: permit (default)
Interface policy: permit (default)
Vrf policy: permit (default)
Role: priv-6
Description: This is a system defined privilege role.
Vlan policy: permit (default)
Interface policy: permit (default)
Vrf policy: permit (default)
Role: priv-5
Description: This is a system defined privilege role.
Vlan policy: permit (default)
Interface policy: permit (default)
Vrf policy: permit (default)
Role: priv-4
Description: This is a system defined privilege role.
Vlan policy: permit (default)
Interface policy: permit (default)
Vrf policy: permit (default)
Role: priv-3
Description: This is a system defined privilege role.
Vlan policy: permit (default)
Interface policy: permit (default)
Vrf policy: permit (default)
Role: priv-2
Description: This is a system defined privilege role.
Vlan policy: permit (default)
Interface policy: permit (default)
Vrf policy: permit (default)
Role: priv-1
Description: This is a system defined privilege role.
Vlan policy: permit (default)
Interface policy: permit (default)
Vrf policy: permit (default)
Role: priv-0
Description: This is a system defined privilege role.
Vlan policy: permit (default)
Interface policy: permit (default)
Vrf policy: permit (default)
-------------------------------------------------------------------
Rule Perm Type Scope Entity
-------------------------------------------------------------------
10 permit command traceroute6 *
9 permit command traceroute *
8 permit command telnet6 *
7 permit command telnet *
6 permit command ping6 *
5 permit command ping *
4 permit command ssh6 *
3 permit command ssh *
2 permit command enable *
1 permit read
</t>
  </si>
  <si>
    <t>1.4.6</t>
  </si>
  <si>
    <t>SNMP is typically used for monitoring specific operational characteristics of the switch. These tasks typically only require read access. Permitting RW (Read-Write) access permits SNMP to modify some SNMP values.</t>
  </si>
  <si>
    <t xml:space="preserve">Only use RO groups for SNMPv2. The most common implementation is "network-operator", because if you use the legacy syntax:
switch(config)# snmp-server community &lt;some complex string&gt; ro
the switch will translate this to the new syntax, using "network-operator" group
switch(config)# snmp-server community &lt;some complex string&gt; group network-operator
</t>
  </si>
  <si>
    <t>Configure SNMP Read-Write access. One method to achieve the recommended state is to execute the following:
Only use RO groups for SNMPv2. The most common implementation is "network-operator", because if you use the legacy syntax:
switch(config)# snmp-server community &lt;some complex string&gt; ro
the switch will translate this to the new syntax, using "network-operator" group
switch(config)# snmp-server community &lt;some complex string&gt; group network-operator</t>
  </si>
  <si>
    <t>NX-OS-13</t>
  </si>
  <si>
    <t>Ensure Syslog Logging is configured</t>
  </si>
  <si>
    <t>Logging should be configured such that:
Logging level is set to a level sufficient for the target device
Logs should be sent off the device to a syslog or trap server or servers
Logs should be sourced from a consistent interface to ensure easy attribution of logs to the correct device
Logging levels should be explicitly set to a level appropriate to the device.</t>
  </si>
  <si>
    <t>To show the current logging server:
switch# sho logging server
Logging server: enabled
{1.2.3.4}
server severity: notifications
server facility: local7
server VRF: default
server port: 514
To show the logging source interface:
CISNXOS9# sho logging source-interface
Logging source-interface : enabled (Interface: mgmt0)
To show the logging level:
CISNXOS9# sho logging level
Facility Default Severity Current Session Severity
-------- ---------------- ------------------------
aaa 3 3
acllog 2 2
aclmgr 3 3
aclqos 5 5
adbm 2 2
arp 3 3
auth 0 0
authpriv 3 3
bootvar 5 5
callhome 2 2
capability 2 2
cdp 2 2
cert_enroll 2 2
cfs 3 3
clis 3 3
clk_mgr 2 2
confcheck 2 2
copp 2 2
cron 3 3
daemon 3 3
device_test 3 3
dhclient 2 2
dhcp_snoop 2 2
diag_port_lb 2 2
diagclient 2 2
diagmgr 2 2
ecp 5 5
eltm 2 2
eth_port_channel 5 5
ethpm 5 5
evmc 5 5
evms 2 2
feature-mgr 2 2
fs-daemon 2 2
ftp 3 3
ifmgr 5 5
igmp_1 5 5
interface-vlan 2 2
ip 3 3
ipfib 2 2
ipqosmgr 4 4
ipv6 3 3
kern 3 3
l2fm 2 2
l2pt 3 3
l3vm 5 5
lacp 2 2
licmgr 6 6
lldp 2 2
local0 3 3
local1 3 3
local2 3 3
local3 3 3
local4 3 3
local5 3 3
local6 3 3
local7 3 3
lpr 3 3
m2rib 2 2
m6rib 5 5
mail 3 3
mcm 2 2
mfdm 2 2
mmode 2 2
module 5 5
monitor 3 3
mrib 5 5
mvsh 2 2
news 3 3
ntp 2 2
otm 3 3
pfstat 2 2
pixm_gl 4 4
pixm_vl 4 4
platform 5 5
plcmgr 2 2
plugin 2 2
port-profile 2 2
radius 3 3
res_mgr 5 5
rpm 5 5
sal 2 2
scheduler 5 5
securityd 3 3
sflow 2 2
sksd 3 3
smm 4 4
snmpd 2 2
span 3 3
spm 2 2
stp 3 3
syslog 3 3
sysmgr 3 3
tamnw 2 2
telemetry 3 3
template_manager 2 2
u6rib 5 5
ufdm 3 3
urib 5 5
user 3 3
uucp 3 3
vdc_mgr 6 6
virtual-service 5 5
vlan_mgr 2 2
vshd 5 5
xbar 5 5
xmlma 3 3
0(emergencies) 1(alerts) 2(critical)
3(errors) 4(warnings) 5(notifications)
6(information) 7(debugging)</t>
  </si>
  <si>
    <t>Syslog logging is enabled.</t>
  </si>
  <si>
    <t>Syslog logging has not been enabled.</t>
  </si>
  <si>
    <t>HAU2</t>
  </si>
  <si>
    <t>Logging on any network device is always limited by how much storage can be set aside for logs. It's important for this reason to send all log entries to a central device that can collect and correlate all logs, either in a database or in flat text files.
The key thing this approach contributes is central logs on a larger storage device (disk)
Logging to an off-device target also makes clearing any incriminating logs more difficult for an attacker, or if an attempt is made to hide a mistake. 
Logging off-device also ensures that any clearing of logs is also seen and can be alerted on.
Sourcing all logs from a consistent interface ensures that log entries can be easily attributed to the correct device once they arrive at the log server. If a logging interface is not set, the source IP address of individual log entries can change as the network topology changes. This situation can make any subsequent log analysis more difficult.</t>
  </si>
  <si>
    <t>switch(config)#logging server &lt;server ip address or name&gt; 
switch(config)#logging level &lt;service name&gt; &lt;logging level&gt;
or
switch(config)#logging level all &lt;logging level&gt;
switch(config)#logging source-interface &lt;interface name&gt;
optionally:
switch(config)#logging server &lt;server ip address or name&gt; vrf [management vrf name]
switch(config)#logging source-interface &lt;mgmt 0 or other dedicated management interface&gt;</t>
  </si>
  <si>
    <t>Configure a logging level and a syslog host. One method to achieve the recommended state is to execute the following:
switch(config)#logging server &lt;server ip address or name&gt; 
switch(config)#logging level &lt;service name&gt; &lt;logging level&gt;
or
 switch(config)#logging level all &lt;logging level&gt;
switch(config)#logging source-interface &lt;interface name&gt;
optionally:
switch(config)#logging server &lt;server ip address or name&gt; vrf [management vrf name]
switch(config)#logging source-interface &lt;mgmt 0 or other dedicated management interface&gt;</t>
  </si>
  <si>
    <t>To close this finding, please provide a screenshot showing Syslog logging has been configured with the agency's CAP.</t>
  </si>
  <si>
    <t>NX-OS-14</t>
  </si>
  <si>
    <t>Log all Successful and Failed Administrative Logins</t>
  </si>
  <si>
    <t>By default failed logins are logged, but successful logins are not logged. This makes any configuration changes or successful malicious activity difficult to correctly attribute.</t>
  </si>
  <si>
    <t>switch# sho login on-failure log
aaa authentication login on-failure log is enabled
switch# show login on-successful log
aaa authentication login on-successful log is enabled
Note that login on-failure is set by default, so searching by command will not display all audit information:
switch# sho run | i "login on"
login on-success log</t>
  </si>
  <si>
    <t>Successful/unsuccessful administrative logins are enabled.</t>
  </si>
  <si>
    <t>Successful/unsuccessful administrative logins have not been enabled.</t>
  </si>
  <si>
    <t>Logging of all device login attempts allows the security team to investigate all login attempts and successful logins as needed. In some organizations and for some switches, even successful logins will be configured to generate an alert that must be compared against authorized changes or assigned tickets.
Without logging both successful and failed logins, several important components of any investigation may not be easily available for any subsequent investigation or analysis (userids, source IP addresses, login times and so on).</t>
  </si>
  <si>
    <t>switch(config)# login on-failure log! set correctly by default
switch(config)# login on-success log
Note that login on-failure is set by default, so will not show in the configuration if properly set.</t>
  </si>
  <si>
    <t>Configure Successful/unsuccessful administrative logins.One method to achieve the recommended state is to execute the following:
switch(config)# login on-failure log ! set correctly by default
switch(config)# login on-success log
Note that login on-failure is set by default, so will not show in the configuration if properly set.</t>
  </si>
  <si>
    <t>To close this finding, please provide a screenshot showing successful/unsuccessful login attempts are enabled/captured with the agency's CAP.</t>
  </si>
  <si>
    <t>NX-OS-15</t>
  </si>
  <si>
    <t>Configure Netflow on Strategic Ports</t>
  </si>
  <si>
    <t>Netflow allows for detailed logging of transit traffic. For a Layer 3 Netflow configuration, this outlines several values identified as "keys": source and destination ports and protocols, source and destination IP addresses as well as traffic volumes in any combination. Sometimes QOS values (TOS bits only) is also used as a key. Each combination of Protocol, source port, destination port, source IP, destination IP is called a "tuple". The possible keys in a Layer 2 Tuple include source mac address, destination mac address, ethertype and vlan.  In most cases logging to this level is not recommended for all ports of an NX-OS device, with 10G or faster ports there is just too much data to log and process in a meaningful way, even with sampling (which is required).  However, for strategic ports (for instance, something facing a WAN link or traffic constrained server) this can be a good tool for troubleshooting. This sort of logging does take a fair amount of host resources, so if there is an upstream firewall or router, that device is often better suited to be a Netflow initiator, but if for instance the upstream device is owned by a carrier or a client, or is a host that needs this sort of telemetry, most NX-OS devices are certainly capable of providing Netflow telemetry. On many NX-OS platforms only inbound Netflow is supported.</t>
  </si>
  <si>
    <t>show running-configuration netflow</t>
  </si>
  <si>
    <t>Netflow has been configured on strategic ports.</t>
  </si>
  <si>
    <t>Netflow has not been configured on strategic ports.</t>
  </si>
  <si>
    <t>If needed, either Layer 3 or Layer 2 netflow can be configured.! Layer 3 IP and IPv6 flow monitors can be applied to VLANs, SVIs, Layer 3 routed interfaces or subinterfaces.! Layer 2 flow monitors can be applied to a physical interface or trunks
L3 netflow - typical application to a VLAN is shown
switch(config)#feature netflow
switch(config)#flow exporter FLOWEXPORTER01 
defines netflow collector / host destination &lt;netflow server ip&gt; use-vrf management transport udp &lt;netflow port&gt; source mgmt0 version 9
switch(config)#flow record FLOWRECORD01 
defines the information being collected match ipv4 source address match ipv4 destination address match ip protocol match ip to match transport source-port match transport destination-port collect counter bytes long collect counter packets long collect timestamp sys-uptime first collect timestamp sys-uptime last collect ip version
switch(config)#flow monitor FLOWMONITOR01 
combines the record and exporter record FLOWRECORD01 exporter FLOWEXPORTER01
switch(config)#sampler FLOWSAMPLER01 
Sample "x packets out of y" must be defined.! Both should be a power of 2 (for instance, 8 out-of 64 is a valid combination) mode &lt;x&gt; out-of &lt;y&gt;
switch(config)#interface VLAN x ip flow monitor FLOWMONITOR01 input sampler FLOWSAMPLER01
=======================================
L2 netflow - typical application to physical interface shown! L2 netflow is much less often used
switch(config)#feature netflow
exporter configuration remains the same as L3 flow exporter FLOWEXPORTER01 destination &lt;netflow server ip&gt; use-vrf management transport udp &lt;netflow port&gt; source mgmt0 version 9
flow record reflects different tuple inputs flow record L2_FLOWRECORD01 match datalink ethertype match datalink mac source-address match datalink mac destination-address match datalink vlan
flow monitor remains similar flow monitor FLOWMONITOR01 record L2_FLOWRECORD01 exporter FLOWEXPORTER01
flow sampler approach remains the same sampler FLOWSAMPLER01 mode &lt;x&gt; out-of &lt;y&gt;
int Ethernet x/yy switchport layer2-switched flow monitor L2_FLOWMONITOR01 input sampler FLOWSAMPLER01</t>
  </si>
  <si>
    <t>Configure Netflow on strategic ports. One method to achieve the recommended state is to execute the following:
If needed, either Layer 3 or Layer 2 netflow can be configured.! Layer 3 IP and IPv6 flow monitors can be applied to VLANs, SVIs, Layer 3 routed interfaces or subinterfaces.! Layer 2 flow monitors can be applied to a physical interface or trunks
L3 netflow - typical application to a VLAN is shown
switch(config)#feature netflow
switch(config)#flow exporter FLOWEXPORTER01 
defines netflow collector / host destination &lt;netflow server ip&gt; use-vrf management transport udp &lt;netflow port&gt; source mgmt0 version 9
switch(config)#flow record FLOWRECORD01 
defines the information being collected match ipv4 source address match ipv4 destination address match ip protocol match ip to match transport source-port match transport destination-port collect counter bytes long collect counter packets long collect timestamp sys-uptime first collect timestamp sys-uptime last collect ip version
switch(config)#flow monitor FLOWMONITOR01 
combines the record and exporter record FLOWRECORD01 exporter FLOWEXPORTER01
switch(config)#sampler FLOWSAMPLER01 
Sample "x packets out of y" must be defined.! Both should be a power of 2 (for instance, 8 out-of 64 is a valid combination) mode &lt;x&gt; out-of &lt;y&gt;
switch(config)#interface VLAN x ip flow monitor FLOWMONITOR01 input sampler FLOWSAMPLER01
=======================================
L2 netflow - typical application to physical interface shown! L2 netflow is much less often used
switch(config)#feature netflow
exporter configuration remains the same as L3 flow exporter FLOWEXPORTER01 destination &lt;netflow server ip&gt; use-vrf management transport udp &lt;netflow port&gt; source mgmt0 version 9
flow record reflects different tuple inputs flow record L2_FLOWRECORD01 match datalink ethertype match datalink mac source-address match datalink mac destination-address match datalink vlan
flow monitor remains similar flow monitor FLOWMONITOR01 record L2_FLOWRECORD01 exporter FLOWEXPORTER01
flow sampler approach remains the same sampler FLOWSAMPLER01 mode &lt;x&gt; out-of &lt;y&gt;
int Ethernet x/yy switchport layer2-switched flow monitor L2_FLOWMONITOR01 input sampler FLOWSAMPLER01</t>
  </si>
  <si>
    <t>To close this finding, please provide a screenshot showing Netflow has been configured on strategic ports with the agency's CAP.</t>
  </si>
  <si>
    <t>NX-OS-16</t>
  </si>
  <si>
    <t>Configure Logging Timestamps</t>
  </si>
  <si>
    <t>Timestamps are incredibly important since they drive a number of important activities in our product. Most importantly, we use timestamps to filter data in your search results.</t>
  </si>
  <si>
    <t>switch# sho logging timestamp</t>
  </si>
  <si>
    <t>Logging timestamps enabled.</t>
  </si>
  <si>
    <t>Logging timestamps have not been configured.</t>
  </si>
  <si>
    <t>Using timestamps allow you to discover the timeframe of an incident.</t>
  </si>
  <si>
    <t>Use the "logging timestamp" command to configure this setting. Note that if set to "seconds" (the default), this command will not appear in the configuration.
switch(config)# logging timestamp {microseconds | milliseconds | seconds}</t>
  </si>
  <si>
    <t>Configure logging timestamp. One method to achieve the recommended state is to execute the following:
switch(config)# logging timestamp {microseconds | milliseconds | seconds}</t>
  </si>
  <si>
    <t>To close this finding, please provide a screenshot showing logging timestamps have been enabled with the agency's CAP.</t>
  </si>
  <si>
    <t>NX-OS-17</t>
  </si>
  <si>
    <t>Configure at least 3 external NTP Servers</t>
  </si>
  <si>
    <t>Accurate time is a critical piece of security infrastructure. Without accurate time on all infrastructure, it is complex or even impossible to correlate events from multiple sources to get an accurate view of a security incident or technical issue. Using multiple sources gives redundancy in time sources.  In most infrastructures, for efficiency only a small subset of devices (often a redundant pair of routers or switches) will use redundant external time sources. All other infrastructure will then synchronize time from them. This also means that any perimeter firewalls can be configured to limit NTP requests to the public internet to just those sources and destinations. The exception would of course be if the organization has an on-premise, internal atomic or GPS based network time source. Even in those situations an tiered NTP infrastructure is generally recommended on the internal network.</t>
  </si>
  <si>
    <t>The "show running-config ntp" command will list all configured NTP servers. Note that the IP addresses are for demonstrations purposes only, production configurations will likely vary.
switch(config)# sho run ntp
!Command: show running-config ntp !Running configuration last done at: Sat Apr 25 10:40:55 2020 !Time: Sat Apr 25 10:41:01 2020
version 9.3(3) Bios:version ntp server 13.86.101.172 use-vrf management ntp server 132.163.97.6 use-vrf management ntp server 132.246.11.231 use-vrf management ntp source-interface loopback1
NTP default commands which are not explicitly configured can be displayed by using the "show running-config ntp all" command.
switch(config)# sho running-config ntp all
!Command: show running-config ntp all !Running configuration last done at: Sat Apr 25 11:31:43 2020 !Time: Sat Apr 25 11:33:44 2020
version 9.3(3) Bios:version ntp server 13.86.101.172 use-vrf management ntp server 132.163.97.6 use-vrf management ntp server 132.246.11.231 use-vrf management ntp source-interface loopback1 feature ntp no ntp allow private no ntp allow control no ntp passive clock format 24-hours</t>
  </si>
  <si>
    <t>NTP servers have been configured.</t>
  </si>
  <si>
    <t>No NTP servers have been configured.</t>
  </si>
  <si>
    <t>1.6</t>
  </si>
  <si>
    <t>1.6.1</t>
  </si>
  <si>
    <t>Accurate time is a critical piece of security infrastructure. Without accurate time on all infrastructure, it is complex or even impossible to correlate events from multiple sources to get an accurate view of a security incident or technical issue. Also, without accurate time authentication issues can arise. If an attacker can influence the NTP traffic, it is possible to "back-date" NTP responses to permit the use of older certificates, or "forward-date" NTP responses to invalidate any certificates in use on the device. Using multiple sources gives redundancy in time sources. If a management network is in use in the infrastructure, using the management VRF to source time can help to protect NTP response traffic from tampering. It is key to set an NTP source interface, so that any perimeter devices can be configured to permit NTP requests from those IP addresses, and to restrict NTP requests to a list of authorized IP addresses. Be sure that this is a "reliable" interface. In many cases this means using a loopback interface, so that any of several interfaces can be used to route the request to the NTP server. If a non-loopback interface is used, understand that if that interface is in a down state then NTP requests will not be sent.</t>
  </si>
  <si>
    <t>If the default VRF is used (note that the IP addresses are for demonstrations purposes only, production configurations will likely vary):
switch(config)#ntp server 13.86.101.172 use-vrf default
switch(config)#ntp server 132.163.97.6 use-vrf default
switch(config)#ntp server 132.246.11.231 use-vrf default
switch(config)#ntp source-interface loopback1
If a management VRF is used:
switch(config)#ntp server 13.86.101.172 use-vrf management
switch(config)#ntp server 132.163.97.6 use-vrf management
switch(config)#ntp server 132.246.11.231 use-vrf management
switch(config)#ntp source-interface loopback1</t>
  </si>
  <si>
    <t>Configure at least 3 external NTP Servers. One method to achieve the recommended state is to execute the following:
If the default VRF is used (note that the IP addresses are for demonstrations purposes only, production configurations will likely vary):
switch(config)#ntp server 13.86.101.172 use-vrf default
switch(config)#ntp server 132.163.97.6 use-vrf default
switch(config)#ntp server 132.246.11.231 use-vrf default
switch(config)#ntp source-interface loopback1
If a management VRF is used:
switch(config)#ntp server 13.86.101.172 use-vrf management
switch(config)#ntp server 132.163.97.6 use-vrf management
switch(config)#ntp server 132.246.11.231 use-vrf management
switch(config)#ntp source-interface loopback1</t>
  </si>
  <si>
    <t>NX-OS-18</t>
  </si>
  <si>
    <t>Configure a Time Zone</t>
  </si>
  <si>
    <t>Timezones are a source of contention in larger corporations. On one hand, if infrastructure is configured with time consistent with the local timezone, then it is simpler to co-relate end-user symptoms and logs on end-user equipment with logs from network equipment. On the other hand, in organizations that span multiple time zones, configuring local time can make it easy to mis-match log entries from gear in different time zones.
In some organizations, the solution is to post both local and UTC time in all log entries. In other organizations, all gear is configured for one timezone (either UTC or "head office time"). 
The important thing is to have a standard for time zone, and to configure it consistently across all hosts and infrastructure equipment.</t>
  </si>
  <si>
    <t>To show the current timezone, show the running configuration and filter for the word "timezone".
Switch(config)# sho run | i timezone
clock timezone EST -5 0</t>
  </si>
  <si>
    <t>Time Zone is configured correctly.</t>
  </si>
  <si>
    <t>Time Zone is not configured correctly.</t>
  </si>
  <si>
    <t>HCM25</t>
  </si>
  <si>
    <t>HCM25: Zoning has not been configured appropriately</t>
  </si>
  <si>
    <t>1.6.2</t>
  </si>
  <si>
    <t>To set the timezone, define the timezone name, the offset in hours, then the offset in seconds. The example below shows EST (Offset of -5 hours, zero seconds).
switch(config)# clock timezone EST -5 0</t>
  </si>
  <si>
    <t>Set the timezone. One method to achieve the recommended state is to execute the following:
The example below shows EST (Offset of -5 hours, zero seconds).
switch(config)# clock timezone EST -5 0</t>
  </si>
  <si>
    <t>NX-OS-19</t>
  </si>
  <si>
    <t>Configure Daylight Savings</t>
  </si>
  <si>
    <t>If local time zones are configured on network infrastructure, it is important to also configure the time "shift" that occurs as a result of Daylight Savings Time.</t>
  </si>
  <si>
    <t>switch(config)# sho run | i summer-time
clock summer-time EDT 2 Sun Mar 02:00 1 Sun Nov 02:00 60</t>
  </si>
  <si>
    <t>Daylight Savings is configured correctly.</t>
  </si>
  <si>
    <t>Daylight Savings is not configured correctly.</t>
  </si>
  <si>
    <t>1.6.3</t>
  </si>
  <si>
    <t>switch(config)# clock summer-time &lt;DST Timezone Name"
for example:
switch(config)# clock summer-time EDT</t>
  </si>
  <si>
    <t>Configure Daylight Savings Time. One method to achieve the recommended state is to execute the following:
In most cases, just the name of the DST timezone name is sufficient. NX-OS assumes 1 hour offset, using the United States dates for DST.
switch(config)# clock summer-time &lt;DST Timezone Name&gt;
for example:
switch(config)# clock summer-time EDT
If a full definition of the change is needed, it can certainly be set:
switch(config)# clock summer-time &lt;DST Timezone Name&gt; &lt;day1&gt; &lt;month1&gt; &lt;time1&gt; &lt;day2&gt; &lt;month2&gt; &lt;time2&gt; &lt;offset in minutes&gt;
where:
day1, month1, time1 define the start of the DST period
day2, month2, time2 define the end of the DST period</t>
  </si>
  <si>
    <t>NX-OS-20</t>
  </si>
  <si>
    <t>Disable Power on Auto Provisioning (POAP)</t>
  </si>
  <si>
    <t>PowerOn Auto Provisioning (POAP) allows the switch to be auto-provisioned at the time of power-on. This can be extremely useful in a tightly controlled environment, with a solid "network as code" mindset and dev-ops procedures in place for network operations.</t>
  </si>
  <si>
    <t>The "show boot" statement will show the status of POAP in both the running and saved configuration (successful audit criteria shown):
switch# sho boot
Current Boot Variables:
sup-1
NXOS variable = bootflash:/nxos.9.3.3.bin
Boot POAP Disabled
Boot Variables on next reload:
sup-1
NXOS variable = bootflash:/nxos.9.3.3.bin
Boot POAP Disabled
Alternatively, the command can be parsed from the running or startup config (failed audit criteria shown). Note that POAP is not enabled by default, and if disabled does not show in either the running or startup configuration:
switch# sho run | i poap
boot poap enable
switch# sho start | i poap
boot poap enable</t>
  </si>
  <si>
    <t>POAP is disabled.</t>
  </si>
  <si>
    <t>POAP is still enabled.</t>
  </si>
  <si>
    <t>1.8</t>
  </si>
  <si>
    <t>1.8.1</t>
  </si>
  <si>
    <t>To disable POAP, use the command:
switch(config)# no boot poap enable</t>
  </si>
  <si>
    <t>Disable POAP. One method to achieve the recommended state is to execute the following:
To disable POAP, use the command:
switch(config)# no boot poap enable</t>
  </si>
  <si>
    <t>To close this finding, please provide a screenshot showing POAP is disabled with the agency's CAP.</t>
  </si>
  <si>
    <t>NX-OS-21</t>
  </si>
  <si>
    <t>Disable iPXE (Pre-boot eXecution Environment)</t>
  </si>
  <si>
    <t>iPXE allows a NX-OS device to boot from the network, usually using HTTP.</t>
  </si>
  <si>
    <t>The "show boot order" command can be used to view if PXE is configured or not. In this example, the running config has PXE configured (audit fail ), and the running configuration boots from flash (audit success)
switch# sho boot order
Current Boot Order:
BootOrder = PXE boot first, follow by Bootflash if netboot failed
Boot Order on next reload:
Boot Order is not set. So, Bootflash is default</t>
  </si>
  <si>
    <t>iPXE is disabled.</t>
  </si>
  <si>
    <t>iPXE is enabled.</t>
  </si>
  <si>
    <t>1.8.2</t>
  </si>
  <si>
    <t>This method allows the switch bootup image to be controlled centrally, often using DHCP services.</t>
  </si>
  <si>
    <t>Setting the boot order explicitly to "bootflash" will remediate a PXE configured device.
switch(config)# boot order bootflash
You can also "no" the current boot order line to revert to the default setting. For instance, to remove the configuration line "boot order pxe bootflash" command, use
switch(config)# no boot order bootflash</t>
  </si>
  <si>
    <t>Disable iPXE. One method to achieve the recommended state is to execute the following:
Setting the boot order explicitly to "bootflash" will remediate a PXE configured device.
switch(config)# boot order bootflash
You can also "no" the current boot order line to revert to the default setting. For instance, to remove the configuration line "boot order pxe bootflash" command, use
switch(config)# no boot order bootflash</t>
  </si>
  <si>
    <t>To close this finding, please provide a screenshot showing iPXE is disabled with the agency's CAP.</t>
  </si>
  <si>
    <t>NX-OS-22</t>
  </si>
  <si>
    <t>Configure Control Plane Policing</t>
  </si>
  <si>
    <t>Control Plane Policing is used to create a set of policies governing specific traffic. Normally this limits the volume and type of traffic that can be directed to the IP addresses on the device, as this traffic normally must be handled in process mode by the switch CPU. For instance, limiting the volume of ICMP traffic that can be sent to a device IP will both limit the CPU impact of that traffic and also limit the bandwidth that this traffic can take. With 10GB and faster interfaces available, both of these considerations are important.</t>
  </si>
  <si>
    <t>To show all COPP Settings (note that the majority of this output will normally not be actively used):
switch(config)# sho class-map type control-plane
To just show the COPP Policy applied:
switch# sho copp status
Last Config Operation: None
Last Config Operation Timestamp: None
Last Config Operation Status: None</t>
  </si>
  <si>
    <t>COPP is configured properly.</t>
  </si>
  <si>
    <t>COPP is not configured.</t>
  </si>
  <si>
    <t>You must configure control plane class maps for control plane policies.
You can classify traffic by matching packets based on existing ACLs. The permit and deny ACL keywords are ignored in the matching.
You can configure policies for IP version 4 (IPv4) and IP version 6 (IPv6) packets.</t>
  </si>
  <si>
    <t>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switch(config)# copp profile strict
This operation can cause disruption of control traffic. Proceed (y/n)? [no] y
switch(config)#</t>
  </si>
  <si>
    <t>Configure COPP. One method to achieve the recommended state is to execute the following:
Normally the "strict" Control Plane Policing Policy is recommended. If additional protections are required for a specific situation, then this policy can be copied - the copy can then be modified and applied.
As noted in the command's response, applying a COPP Policy may disrupt other control traffic.
switch(config)# copp profile strict
This operation can cause disruption of control traffic. Proceed (y/n)? [no] y
switch(config)#</t>
  </si>
  <si>
    <t>To close this finding, please provide a screenshot showing the COPP configuration settings with the agency's CAP.</t>
  </si>
  <si>
    <t>NX-OS-23</t>
  </si>
  <si>
    <t>Configure EIGRP Passive interfaces for interfaces that do not have peers</t>
  </si>
  <si>
    <t>EIGRP both listens on and advertises on all interfaces that have IPs in subnets that are defined as "networks" in the EIGRP configuration. 
Ensure that interfaces that do not "face" an EIGRP peer are set to passive.</t>
  </si>
  <si>
    <t>The "show running-config eigrp" command will list the entire EIGRP configuration. Passive interfaces are listed individually - in this example, interface VLAN 1 is passive
switch# sho run eigrp
!Command: show running-config eigrp
!Running configuration last done at: Wed May 20 14:13:17 2020
!Time: Wed May 20 14:17:22 2020
version 9.3(3) Bios:version
feature eigrp
router eigrp 10
address-family ipv4 unicast
authentication mode md5
authentication key-chain &lt;key-chain-name&gt;
interface Vlan1
ip passive-interface eigrp 10</t>
  </si>
  <si>
    <t>EIGRP is configured on peer interfaces</t>
  </si>
  <si>
    <t>EIGRP is not configured on peer interfaces.</t>
  </si>
  <si>
    <t>HIA1:  Adequate device identification and authentication is not employed</t>
  </si>
  <si>
    <t>3.1.1.2</t>
  </si>
  <si>
    <t>If an interface is set to "passive", then EIGRP will not advertise out of that interface or listen on that interface for EIGRP neighbors.
By default, all interfaces advertise via multicast to solicit EIGRP neighbors, and also listen for neighbor advertisements.</t>
  </si>
  <si>
    <t xml:space="preserve">If some IP interfaces have peers and some do not, set the ones with no peers to "passive"
switch(config-if)# int vlan 1
switch(config-if)# ip passive-interface eigrp &lt;EIGRP process number&gt;
</t>
  </si>
  <si>
    <t>Configure EIGRP on peer interfaces.  One method to achieve the recommended state is to execute the following:
If some IP interfaces have peers and some do not, set the ones with no peers to "passive"
switch(config-if)# int vlan 1
switch(config-if)# ip passive-interface eigrp &lt;EIGRP process number&gt;</t>
  </si>
  <si>
    <t>To close this finding, please provide a screenshot showing the EIGRP peer interface settings with the agency's CAP.</t>
  </si>
  <si>
    <t>NX-OS-24</t>
  </si>
  <si>
    <t>Configure EIGRP  log-adjacency-changes</t>
  </si>
  <si>
    <t>Logging changes to the EIGRP peering relationships is recommended. This setting is enabled by default.</t>
  </si>
  <si>
    <t>By default EIGRP adjacency changes are logged, and this does not show in the configuration.
Audit pass (no output):
switch# sho run eigrp | i adjacency
Audit failure (logging is disabled, as shown in the output):
switch# sho run eigrp | i adjacency
no log-adjacency-changes
Log entries of adjacency changes being formed and dropped are shown below. Logging servers and SIEMs should be configured to alert on the keyword "NBRCHANGE":
2020 May 22 18:47:32 switch %EIGRP-5-NBRCHANGE_DUAL: eigrp-10 [3857] (default-base) IP-EIGRP(0) 10: Neighbor 10.10.10.11 (Vlan1) is up: new adjacency
2020 May 22 18:48:07 switch %EIGRP-5-NBRCHANGE_DUAL: eigrp-10 [3857] (default-base) IP-EIGRP(0) 10: Neighbor 10.10.10.11 (Vlan1) is down: holding time expired</t>
  </si>
  <si>
    <t>EIGRP log-adjacency-changes is enabled.</t>
  </si>
  <si>
    <t>EIGRP log-adjacency-changes is disabled.</t>
  </si>
  <si>
    <t>3.1.1.3</t>
  </si>
  <si>
    <t>Any logged changes in a routing peer relationship will in the best case indicate a service issue due to standard operational issues (connectivity issues and so on) or in the worst case, could indicate malicious activity attempting to subvert the peering relationship and/or the routing table.</t>
  </si>
  <si>
    <t>By default EIGRP adjacency changes are logged, and this does not show in the configuration.
If however it is disabled, it can be re-enabled as shown below.
switch(config)# router eigrp &lt;eigrp process tag&gt;
switch(config-router)# log-adjacency-changes</t>
  </si>
  <si>
    <t>Configure EIGRP log-adjacency-changes. One method to achieve the recommended state is to execute the following:
By default EIGRP adjacency changes are logged, and this does not show in the configuration.
If however it is disabled, it can be re-enabled as shown below.
switch(config)# router eigrp &lt;eigrp process tag&gt;
switch(config-router)# log-adjacency-changes</t>
  </si>
  <si>
    <t>NX-OS-25</t>
  </si>
  <si>
    <t>Configure BGP to Log Neighbor Changes</t>
  </si>
  <si>
    <t>Logging changes to the BGP peering relationships is recommended. Any logged changes will in the best case indicate a service issue due to standard operational issues (connectivity issues and so on) or in the worst case, could indicate malicious activity attempting to subvert the peering relationship and/or the routing table.</t>
  </si>
  <si>
    <t>The "show running-config bgp" command will list out the full BGP configuration. For each BGP neighbor stanza, ensure that the "log-neighbor-changes" command is present.
switch# sho run bgp
!Command: show running-config bgp
!Running configuration last done at: Wed May 20 11:47:06 2020
!Time: Wed May 20 11:47:10 2020
version 9.3(3) Bios:version
feature bgp
router bgp 65520
router-id 10.10.10.10
neighbor 10.10.10.11
remote-as 65521
log-neighbor-changes
Logging events triggered by BGP sessions being established or dropped are shown below. The keyword "BGP-5-ADJCHANGE", or just "ADJCHANGE" should be configured in any logging or SIEM platform to generate an alert.</t>
  </si>
  <si>
    <t>The "log-neighbor-changes" command is present.</t>
  </si>
  <si>
    <t>The "log-neighbor-changes" command is not present.</t>
  </si>
  <si>
    <t>3.1.2</t>
  </si>
  <si>
    <t>3.1.2.1</t>
  </si>
  <si>
    <t>In each "neighbor" stanza of the BGP configuration, add the command "log-neighbor-changes"
switch(config)# router bgp &lt;asn&gt;
switch(config-router)# router-id &lt;local ip, preferably a loopback&gt;
switch(config-router)# neighbor &lt;neighbor ip address&gt;
switch(config-router-neighbor)# remote-as &lt;neighbor asn&gt;
switch(config-router-neighbor)# log-neighbor-changes
In addition, the events below should be configured in any log or SIEM solution to generate an alert for investigation. A good keyword to alert on is "ADJCHANGE"
2020 May 20 11:54:18 CISNXOS9 %BGP-5-ADJCHANGE: bgp- [7984] (default) neighbor 10.10.10.11 Up
2020 May 20 13:08:15 CISNXOS9 %BGP-5-ADJCHANGE: bgp- [7984] (default) neighbor 10.10.10.11 Down - sent: holdtimer expired error</t>
  </si>
  <si>
    <t>Configure BGP to Log Neighbor Changes. One method to achieve the recommended state is to execute the following:
In each "neighbor" stanza of the BGP configuration, add the command "log-neighbor-changes"
switch(config)# router bgp &lt;asn&gt;
switch(config-router)#   router-id &lt;local ip, preferably a loopback&gt;
switch(config-router)#   neighbor &lt;neighbor ip address&gt;
switch(config-router-neighbor)#     remote-as &lt;neighbor asn&gt;
switch(config-router-neighbor)#     log-neighbor-changes
In addition, the events below should be configured in any log or SIEM solution to generate an alert for investigation. A good keyword to alert on is "ADJCHANGE"
2020 May 20 11:54:18 CISNXOS9 %BGP-5-ADJCHANGE:  bgp- [7984] (default) neighbor 10.10.10.11 Up
2020 May 20 13:08:15 CISNXOS9 %BGP-5-ADJCHANGE:  bgp- [7984] (default) neighbor 10.10.10.11 Down - sent:  holdtimer expired error</t>
  </si>
  <si>
    <t>NX-OS-26</t>
  </si>
  <si>
    <t>Set Interfaces with no Peers to Passive-Interface</t>
  </si>
  <si>
    <t>By default, OSPF will advertise via multicast to solicit peers, and will listen for neighbor / peer advertisements on all OSPF configured interfaces.</t>
  </si>
  <si>
    <t>The "show running-configuration ospf" command will list the complete OSPF configuration. For all interfaces that do not have facing peers, ensure that those interfaces have the "ip ospf passive-interface" set. Every routeable interface should be set to either passive-interface, or be configured with authentication keys.
switch# sho running-config ospf
!Command: show running-config ospf
!Running configuration last done at: Wed May 20 14:24:49 2020
!Time: Wed May 20 14:26:46 2020
version 9.3(3) Bios:version
feature ospf
router ospf 10
router-id 10.10.10.10
interface Vlan1
ip ospf passive-interface
ip router ospf 10 area 0.0.0.0</t>
  </si>
  <si>
    <t>Interfaces have been set for those who have no Peers to Passive-Interface.</t>
  </si>
  <si>
    <t>Interfaces have not been set for those who have no Peers to Passive-Interface.</t>
  </si>
  <si>
    <t>3.1.3.1</t>
  </si>
  <si>
    <t>If an interface is set to "passive", then EIGRP will not advertise out of that interface or listen on that interface for EIGRP neighbors. I will however still advertise the networks associated with that interface to peers on other interfaces. By default, all interfaces advertise via multicast to solicit OSPF neighbors, and also listen for neighbor advertisements.</t>
  </si>
  <si>
    <t>For each routeable interface, if there is no facing peer on that interface set that interface to passive with the "ip ospf passive-interface" configuration command.
Every routeable interface should be set to either passive-interface, or be configured with authentication keys.
switch(config)# int vlan 1
switch(config-if)# ip router ospf 10 area 0
switch(config-if)# ip ospf passive-interface</t>
  </si>
  <si>
    <t>Configure interfaces with no peers to passive. One method to achieve the recommended state is to execute the following:
For each routeable interface, if there is no facing peer on that interface set that interface to passive with the "ip ospf passive-interface" configuration command.
Every routeable interface should be set to either passive-interface, or be configured with authentication keys.
switch(config)# int vlan 1
switch(config-if)# ip router ospf 10 area 0
switch(config-if)# ip ospf passive-interface</t>
  </si>
  <si>
    <t>To close this finding, please provide a screenshot showing interfaces with no peers settings with the agency's CAP.</t>
  </si>
  <si>
    <t>NX-OS-27</t>
  </si>
  <si>
    <t>Log OSPF Adjacency Changes</t>
  </si>
  <si>
    <t>Logging changes to the BGP peering relationships is recommended.</t>
  </si>
  <si>
    <t>The "show running-config OSPF" command will list out the full OSPF configuration. Ensure that the "log-adjacency-changes" command is present. It is globally applied to all adjacencies.
switch# sho run ospf | i log-adjacency
log-adjacency-changes
Log entries for adjacencies being established are shown below. Configuring any syslog servers or SIEM to alert on the keyword 'ADJCHANGE" is recommended.
2020 May 22 10:34:28 CISNXOS9 %OSPF-5-ADJCHANGE: ospf-10 [10184] Nbr 10.10.10.11 on Vlan1 went EXSTART
2020 May 22 10:34:28 CISNXOS9 %OSPF-5-ADJCHANGE: ospf-10 [10184] Nbr 10.10.10.11 on Vlan1 went FULL
Log entries for adjacencies being dropped are shown below:
2020 May 22 10:32:04 CISNXOS9 %OSPF-5-ADJCHANGE: ospf-10 [10184] Nbr 10.10.10.11 on Vlan1 went DOWN</t>
  </si>
  <si>
    <t>The "log-adjacency-changes" command is present.</t>
  </si>
  <si>
    <t>The "log-adjacency-changes" command is not present.</t>
  </si>
  <si>
    <t>3.1.3.3</t>
  </si>
  <si>
    <t xml:space="preserve">Enabling the logging of adjacencies is a single line in the OSPF process section. It is globally applied to all OSPF neighbors.
switch(config)# router ospf &lt;Process tag&gt;
switch(config-router)# log-adjacency-changes
</t>
  </si>
  <si>
    <t>Configure interfaces with no Peers to Passive-Interface. One method to achieve the recommended state is to execute the following:
Enabling the logging of adjacencies is a single line in the OSPF process section. It is globally applied to all OSPF neighbors.
switch(config)# router ospf &lt;Process tag&gt;
switch(config-router)# log-adjacency-changes</t>
  </si>
  <si>
    <t>NX-OS-28</t>
  </si>
  <si>
    <t>AC-4</t>
  </si>
  <si>
    <t>Information Flow Enforcement</t>
  </si>
  <si>
    <t>Configure anti spoofing / ingress filtering protections, when VLAN interfaces have IP addresses</t>
  </si>
  <si>
    <t>If VLAN interfaces have IP addresses, it is important that anti-spoofing protections are in place, to prevent an attacker from spoofing an address that is illegal on that inbound interface.</t>
  </si>
  <si>
    <t>The "show run ip" command will show all IP interfaces as well as their URPF settings.
All non-loopback interfaces that have IP addresses should have URPF configured. 
switch# sho run ip
!Command: show running-config ip
!Running configuration last done at: Sun May 17 13:32:08 2020
!Time: Sun May 17 13:36:49 2020
version 9.3(3) Bios:version
vrf context management
ip route 0.0.0.0/0 10.17.8.2
ip route 0.0.0.0/0 192.168.122.1
interface Vlan1
** ip address 10.10.10.10/24
ip verify unicast source reachable-via rx**</t>
  </si>
  <si>
    <t xml:space="preserve">Ports are not set to negotiate trunks automatically, and ports which are not meant to be trunks are configured as access ports.  In addition dedicated VLAN ID's are used for all trunk ports. </t>
  </si>
  <si>
    <t xml:space="preserve">All non-loopback interfaces that have IP addresses are not URPF configured. </t>
  </si>
  <si>
    <t>HSC30</t>
  </si>
  <si>
    <t>HSC30: VLAN configurations do not utilize networking best practices</t>
  </si>
  <si>
    <t>3.1.4.1</t>
  </si>
  <si>
    <t>If an attacker is allowed to "spoof" addresses to the point that packets are permitted to arrive on the incorrect interface, it becomes possible for an attacker to spoof their trust level from a network point of view, for instance to source "inside" addresses from an "outside" interface.</t>
  </si>
  <si>
    <t xml:space="preserve">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switch(config)# interface Vlan X
switch(config-if)# ip verify unicast source reachable-via rx
</t>
  </si>
  <si>
    <t>Configure anti spoofing / ingress filtering protections on VLAN interfaces with IP addresses. One method to achieve the recommended state is to execute the following:
Apply the command "ip verify unicast source reachable-via rx" to all VLAN interfaces that have IP addresses. This forces the check to verify that the packet is arriving on the correct interface. 
The command variant "ip verify unicast source reachable-via any" is not recommended, as it only filters for valid IP addresses. If the device has a default route, then this command variant has no affect.
switch(config)# interface Vlan X
switch(config-if)# ip verify unicast source reachable-via rx</t>
  </si>
  <si>
    <t>NX-OS-29</t>
  </si>
  <si>
    <t>Configure HSRP protections</t>
  </si>
  <si>
    <t>HSRP is a valuable redundancy protocol, but like many protocols discussed in this document can be attacked and compromised. HSRP Authentication is recommended to protect against such attacks.</t>
  </si>
  <si>
    <t>The "show running-config hsrp" shows all HSRP configurations. Ensure that MD5 authentication is configured for each HSRP configuration.
switch# sho run hsrp
!Command: show running-config hsrp
!Running configuration last done at: Wed May 20 17:24:20 2020
!Time: Wed May 20 17:25:33 2020
version 9.3(3) Bios:version
feature hsrp
interface Vlan1
hsrp version 2
hsrp 1
authentication md5 key-chain HSRP-KEYCHAIN
name HSRPVLAN1
preempt
priority 110
ip 10.10.10.1</t>
  </si>
  <si>
    <t>HSRP is configured and MD5 authentication is configured for each HSRP configuration.</t>
  </si>
  <si>
    <t>HSRP is not configured and/or MD5 authentication is not configured for each HSRP configuration.</t>
  </si>
  <si>
    <t>3.1.4.4</t>
  </si>
  <si>
    <t>By default, HSRP is a clear-text protocol that negotiates which of a number of routing peers host the logical "standby" IP address. Communication to negotiate this is via clear-text messages using the multicast address 224.0.0.2. By default, the protocol is authenticated in cleartext, with a passphrase of "cisco".
In a two device HSRP pair, a tool such as SCAPY can be used to impersonate a third participant, advertising itself as an HSRP candidate at a higher priority value.
A successful attack of this type usually results in the malicious actor becoming the default gateway for that subnet, which puts the attacker in the position to inspect all traffic leaving the network, either for eavesdropping or for modifying traffic in transit. Return traffic will not usually be routed through the attacker (unless a second attack is mounted successfully to accomplish this), but intercepting sent traffic gives the attacker the ability to read credentials directly or modify the destination IP address (two common goals). Modifying the destination address allows the attacker to stand up a malicious copy of a target website (for instance, a bank site or paypal), where high value, encrypted credentials can be harvested.
Protecting HSRP with hashed credentials makes this type of attack much more difficult, the attacker must either reverse the hash, or otherwise mount a "pass the hash" attack on the HSRP hosts.</t>
  </si>
  <si>
    <t>First, enable HSRP
switch(config)# feature hsrp
set the HSRP version to "2" to allow for MD5 encryption (per interface)
switch(config)# int vlan 1
switch(config-if)# hsrp version 2
Finally, configure the remainder of that interfaces HSRP setup. The key command is of course the "authentication md5" clause
switch(config-if)# hsrp 1
switch(config-if-hsrp)# authentication md5 key-chain &lt;HSRP-KEYCHAIN&gt;
switch(config-if-hsrp)# name HSRPVLAN1
switch(config-if-hsrp)# preempt
switch(config-if-hsrp)# priority 110
switch(config-if-hsrp)# ip 10.10.10.1</t>
  </si>
  <si>
    <t>Configure HSRP protections.  One method to achieve the recommended state is to execute the following:
First, enable HSRP
switch(config)# feature hsrp
set the HSRP version to "2" to allow for MD5 encryption (per interface)
switch(config)# int vlan 1
switch(config-if)# hsrp version 2
Finally, configure the remainder of that interfaces HSRP setup. The key command is of course the "authentication md5" clause
switch(config-if)# hsrp 1
switch(config-if-hsrp)# authentication md5 key-chain &lt;HSRP-KEYCHAIN&gt;
switch(config-if-hsrp)# name HSRPVLAN1
switch(config-if-hsrp)# preempt
switch(config-if-hsrp)# priority 110
switch(config-if-hsrp)# ip 10.10.10.1</t>
  </si>
  <si>
    <t>To close this finding, please provide a screenshot showing HSRP configuration settings with the agency's CAP.</t>
  </si>
  <si>
    <t>NX-OS-30</t>
  </si>
  <si>
    <t>Disable ICMP Redirects on all Layer 3 Interfaces</t>
  </si>
  <si>
    <t>A redirect packet basically informs the host that there is a better way to get to the destination host or network.</t>
  </si>
  <si>
    <t>switch# show running-config [int or vlan]*/*</t>
  </si>
  <si>
    <t>ICMP Redirects is disabled on all Layer 3 interfaces.</t>
  </si>
  <si>
    <t>ICMP Redirects is not disabled on Layer 3 interfaces.</t>
  </si>
  <si>
    <t>3.2</t>
  </si>
  <si>
    <t>3.2.2</t>
  </si>
  <si>
    <t>If an attacker is able to forge ICMP redirect packets, he or she can alter the routing tables on the host and possibly subvert the security of the host by causing traffic to flow via a path you didn't intend. It's strongly recommended to disable ICMP Redirect Acceptance to protect your server from this hole.</t>
  </si>
  <si>
    <t>It is recommended that you perform this task on all Layer 3 Interfaces
switch(config-if) no ip redirects
switch(config)#</t>
  </si>
  <si>
    <t>Disable ICMP Redirects on Layer 3 interfaces.  One method to achieve the recommended state is to execute the following:
It is recommended that you perform this task on all Layer 3 Interfaces
switch(config-if) no ip redirects
switch(config)#</t>
  </si>
  <si>
    <t>To close this finding, please provide a screenshot showing ICMP Redirects is disabled on all Layer 3 interfaces with the agency's CAP.</t>
  </si>
  <si>
    <t>NX-OS-31</t>
  </si>
  <si>
    <t>Disable Proxy ARP on all Layer 3 Interfaces</t>
  </si>
  <si>
    <t>Proxy ARP is the technique in which one host, usually a router, answers ARP requests intended for another machine. By faking its identity, the router accepts responsibility for routing packets to the real destination.</t>
  </si>
  <si>
    <t>Since Proxy ARP should be disabled on all routed interfaces, and if disabled it does not show in the configuration, any occurrence of the keyword "proxy-arp" in the configuration is an audit failure for this check:
switch# Show running-config | inc proxy-arp
More completely, an interface state can be viewed, filtering only for Proxy ARP settings (note that the case of the word "proxy" varies, so the "P" is removed from the filter):
switch# sho ip int vlan 1 | i roxy
IP proxy ARP : disabled
IP Local Proxy ARP : disabled
Or to quickly view the Proxy ARP status of all interfaces:
switch# sho ip int | i roxy
IP proxy ARP : disabled
IP Local Proxy ARP : disabled
IP proxy ARP : disabled
IP Local Proxy ARP : disabled
In these last two examples, the desired state is that all entries should be "disabled". The presence of the word "enabled" is an audit failure.</t>
  </si>
  <si>
    <t>Proxy ARP is disabled on all Layer 3 Interfaces</t>
  </si>
  <si>
    <t>Proxy ARP is not disabled on all Layer 3 Interfaces.</t>
  </si>
  <si>
    <t>3.2.3</t>
  </si>
  <si>
    <t>Proxy ARP allows hosts from different LAN segments to look like they are on the same segment, proxy ARP is only safe when used between trusted LAN segments. Administrators should always disable proxy ARP on router interfaces that do not require it, unless the router is being used as a LAN bridge.</t>
  </si>
  <si>
    <t>Proxy ARP is disabled on all interfaces by default, and that configuration does not appear in the running or saved configuration. Proxy ARP only appears in the configuration if it is enabled (which is not desired in most cases).
To disable this on an interface if it is enabled:
switch(config-if)# no ip proxy arp</t>
  </si>
  <si>
    <t>Disable Proxy ARP on Layer 3 interfaces. One method to achieve the recommended state is to execute the following:
Proxy ARP is disabled on all interfaces by default, and that configuration does not appear in the running or saved configuration. Proxy ARP only appears in the configuration if it is enabled (which is not desired in most cases).
To disable this on an interface if it is enabled:
switch(config-if)# no ip proxy arp</t>
  </si>
  <si>
    <t>To close this finding, please provide a screenshot showing Proxy ARP is disabled on Layer 3 interfaces with the agency's CAP.</t>
  </si>
  <si>
    <t>NX-OS-32</t>
  </si>
  <si>
    <t>Disable IP Directed Broadcasts on all Layer 3 Interfaces</t>
  </si>
  <si>
    <t>An IP directed broadcast is an IP packet whose destination address is a valid broadcast address for an IP subnet, but which originates from a node that is not itself a part of that destination subnet.</t>
  </si>
  <si>
    <t>switch# show running-config | beg [int or vlan]</t>
  </si>
  <si>
    <t>IP Directed Broadcasts are disabled on all Layer 3 Interfaces</t>
  </si>
  <si>
    <t>IP Directed Broadcasts are not disabled on all Layer 3 Interfaces.</t>
  </si>
  <si>
    <t>3.2.4</t>
  </si>
  <si>
    <t>Directed broadcasts, and particularly Internet Control Message Protocol (ICMP) directed broadcasts, have been abused by malicious persons, we recommend that you disable the ip directed-broadcast command on any interface where directed broadcasts are not needed.</t>
  </si>
  <si>
    <t>switch(config-if)# no ip directed-broadcast</t>
  </si>
  <si>
    <t>Disable IP Directed Broadcasts on Layer 3 interfaces. One method to achieve the recommended state is to execute the following:
switch(config-if)# no ip directed-broadcast</t>
  </si>
  <si>
    <t>To close this finding, please provide a screenshot showing IP Directed Broadcasts are disabled on Layer 3 interfaces with the agency's CAP.</t>
  </si>
  <si>
    <t>NX-OS-33</t>
  </si>
  <si>
    <t>Configure RA Guard</t>
  </si>
  <si>
    <t>The IPv6 RA Guard feature provides support for allowing the network administrator to block or reject unwanted or rogue RA guard messages that arrive at the network device platform. RAs are used by devices to announce themselves on the link. The IPv6 RA Guard feature analyzes these RAs and filters out RAs that are sent by unauthorized devices. In host mode, all RA and router redirect messages are disallowed on the port. The RA guard feature compares configuration information on the Layer 2 (L2) device with the information found in the received RA frame. Once the L2 device has validated the content of the RA frame and router redirect frame against the configuration, it forwards the RA to its unicast or multicast destination. If the RA frame content is not validated, the RA is dropped.</t>
  </si>
  <si>
    <t>Use the command "sho ipv6 nd raguard policy" to audit for this configuration. Ensure that a valid RA Guard Policy is applied to all routed VLANs, unless this causes some operational issue.
switch# sho ipv6 nd raguard policy
Policy RAGuardPol01 configuration:
trusted-port
device-role router
hop-limit minimum 3
managed-config-flag on
other-config-flag on
router-preference maximum high
Policy RAGuardPol01 is applied on the following targets:
Target Type Policy Feature Target range
vlan 10 VLAN RAGuardPol01 RA guard vlan all
Notes:
The parameters device-role, hop-limit, managed-config-flag, other-config-flag and router-preference describe various RA Guard checks, and are all optional. These will very depending on your operational requirements. These statements are shown as examples only, the key audit parameter is that the RAGuard Policy is created and applied to the appropriate VLANs.</t>
  </si>
  <si>
    <t>RA Guard is configured.</t>
  </si>
  <si>
    <t>RA Guard is not configured.</t>
  </si>
  <si>
    <t>3.2.1</t>
  </si>
  <si>
    <t>3.2.1.1</t>
  </si>
  <si>
    <t>Packets are classified into one of three DHCP type messages. If a packet arriving from DHCP server is a Relay Forward or a Relay Reply, only the device role is checked. In addition, IPv6 DHCP Guard doesn't apply the policy for a packet sent out by the local relay agent running on the switch.</t>
  </si>
  <si>
    <t>In the example below, the RA Guard policy is created, then applied to a VLAN.
_Example_
switch(config)# ipv6 nd raguard policy RAGuardPol01
switch(config-ra-guard)# device-role router
switch(config-ra-guard)# hop-limit minimum 3
switch(config-ra-guard)# managed-config-flag on
switch(config-ra-guard)# other-config-flag on
switch(config-ra-guard)# router-preference maximum high
switch(config-ra-guard)# trusted-port
Configuring RA Guard on an interface
_Example_
switch(config)#vlan configuration 10
switch(config-if) ipv6 nd raguard attach-policy RAGuardPol01</t>
  </si>
  <si>
    <t>Configure RA Guard on an interface. One method to achieve the recommended state is to execute the following:
Example
switch(config)#vlan configuration 10
switch(config-if) ipv6 nd raguard attach-policy RAGuardPol01
Default Value:
By default, RA Guard is not enabled:
switch# sho ipv6 nd raguard policy
RA guard feature not active</t>
  </si>
  <si>
    <t>To close this finding, please provide a screenshot showing RA Guard setting with the agency's CAP.</t>
  </si>
  <si>
    <t>NX-OS-34</t>
  </si>
  <si>
    <t>Configure DHCP Trust</t>
  </si>
  <si>
    <t>You can configure whether DHCP snooping trusts traffic sources. An untrusted source may initiate traffic attacks or other hostile actions. To prevent such attacks, DHCP snooping filters messages from untrusted sources.
In an enterprise network, a trusted source is a device that is under your administrative control. These devices include the switches, routers, and servers in the network. Any device beyond the firewall or outside the network is an untrusted source. Generally, host ports are treated as untrusted sources.</t>
  </si>
  <si>
    <t>switch(config)# show running-config dhcp</t>
  </si>
  <si>
    <t>DHCP snooping is configured to filter messages from untrusted sources.</t>
  </si>
  <si>
    <t>DHCP snooping is not configured to filter messages from untrusted sources.</t>
  </si>
  <si>
    <t>3.3</t>
  </si>
  <si>
    <t>In a service provider environment, any device that is not in the service provider network is an untrusted source (such as a customer switch). Host ports are untrusted sources.
In the Cisco NX-OS device, you indicate that a source is trusted by configuring the trust state of its connecting interface.
The default trust state of all interfaces is untrusted. You must configure DHCP server interfaces as trusted. You can also configure other interfaces as trusted if they connect to devices (such as switches or routers) inside your network. You usually do not configure host port interfaces as trusted.</t>
  </si>
  <si>
    <t>First, enable DHCP Snooping
switch(config)#ip dhcp snooping
Next, enable DHCP Snooping on target VLANs
switch(config)# ip dhcp snooping vlan 100,200,250-252
Configure Interface as Trusted
switch(config)# interface port-channel 5
switch(config)# ip dhcp snooping trust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</si>
  <si>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Configure DHCP Trust. One method to achieve the recommended state is to execute the following:
First, enable DHCP Snooping
switch(config)#ip dhcp snooping
Next, enable DHCP Snooping on target VLANs
switch(config)# ip dhcp snooping vlan 100,200,250-252
Configure Interface as Trusted
switch(config)# interface port-channel 5
switch(config)# ip dhcp snooping trust
On a distribution or access switch (for instance in a wiring closet or branch office), typically only the uplink ports are configured as trusted - the ports leading towards the DHCP server
On a datacenter switch, especially with virtualization, usually multiple ports are candidates for where the DHCP servers may appear on, all possible ports that may have a DHCP server on them should be trusted.</t>
  </si>
  <si>
    <t>To close this finding, please provide a screenshot showing the DHCP Trust settings with the agency's CAP.</t>
  </si>
  <si>
    <t>NX-OS-35</t>
  </si>
  <si>
    <t>Configure Storm Control</t>
  </si>
  <si>
    <t>Traffic storm control (also called traffic suppression) allows you to monitor the levels of the incoming broadcast, multicast, and unicast traffic over a 3.9-millisecond interval. During this interval, the traffic level, which is a percentage of the total available bandwidth of the port, is compared with the traffic storm control level that you configured. When the ingress traffic reaches the traffic storm control level that is configured on the port, traffic storm control drops the traffic until the interval ends.</t>
  </si>
  <si>
    <t>The storm control levels and measurement methods will vary depending on normal traffic in your environment. Normally the action should be "shutdown", unless the values are in the process of being determined (in which case this is normally set to "trap"). If measuring in percent, remember that these are usually 10Gbps or faster interfaces.
The "show running-config interface" command will display the storm control parameters on one or several interfaces
To show for one interface:
switch# sho run interface e1/6
!Command: show running-config interface Ethernet1/6
!Running configuration last done at: Thu May 21 12:25:37 2020
!Time: Thu May 21 12:26:10 2020
version 9.3(3) Bios:version
interface Ethernet1/6
storm-control broadcast level pps 1000
storm-control multicast level pps 1000
storm-control action shutdown
To show for all Ethernet interfaces:
switch# sho run interface e1/1 - 48
To show for all interfaces (which will then include port-channels):
switch# sho run interface</t>
  </si>
  <si>
    <t>Storm Control has been configured.</t>
  </si>
  <si>
    <t>Storm Control has not been configured.</t>
  </si>
  <si>
    <t>3.3.2</t>
  </si>
  <si>
    <t>When the traffic exceeds the configured level, you can configure traffic storm control to perform the following optional corrective actions :
Shut down—When ingress traffic exceeds the traffic storm control level that is configured on a port, traffic storm control puts the port into the error-disabled state. To reenable this port, you can use either the shutdown and no shutdown options on the configured interface, or the error-disable detection and recovery feature. You are recommended to use the errdisable recovery cause storm-control command for error-disable detection and recovery along with the errdisable recovery interval command for defining the recovery interval. The interval can range between 30 and 65535 seconds.
Trap—You can configure traffic storm control to generate an SNMP trap when ingress traffic exceeds the configured traffic storm control level. The SNMP trap action is enabled by default. However, storm control traps are not rate-limited by default. You can control the number of traps generated per minute by using the snmp-server enable traps storm-control trap-rate command.</t>
  </si>
  <si>
    <t>To set the broadcast limit in percent (multicast limit shown):
switch(config)# interface ethernet 1/1
switch(config)# storm-control multicast level 10
or to set in packets per second (broadcast limit shown)
switch(config)# storm-control broadcast level pps 8000
Configure to send SNMP trap if a broadcast limit is exceeded
switch(config-if)# storm-control action trap
or to place an interface into an ERR-DISABLE state if a broadcast limit is exceeded:
switch(config-if)# storm-control action disable</t>
  </si>
  <si>
    <t>Configure Storm control. One method to achieve the recommended state is to execute the following:
To set the broadcast limit in percent (multicast limit shown):
switch(config)# interface ethernet 1/1
switch(config)# storm-control multicast level 10
or to set in packets per second (broadcast limit shown)
switch(config)# storm-control broadcast level pps 8000
Configure to send SNMP trap if a broadcast limit is exceeded
switch(config-if)# storm-control action trap
or to place an interface into an ERR-DISABLE state if a broadcast limit is exceeded:
switch(config-if)# storm-control action disable</t>
  </si>
  <si>
    <t>To close this finding, please provide a screenshot showing the Storm Control settings with the agency's CAP.</t>
  </si>
  <si>
    <t>NX-OS-36</t>
  </si>
  <si>
    <t>Configure LLDP</t>
  </si>
  <si>
    <t>LLDP is a discovery protocol that transmits information about the capabilities and current status of a device and its interfaces. LLDP devices use the protocol to solicit information only from other LLDP devices. You can use LLDP to discover and view information about many devices that are directly attached to the switch.
In many situations LLDP is required for normal operation (for instance for auto-provisioning, or for network configuration of VOIP handsets or Wireless Access Points). 
LLDP advertises potentially sensitive information, including the current version of NX-OS. For this reason it is recommended that LLDP be disabled on any link that links to equipment not owned by your organization.
In more sensitive environments, in particular in carrier or cloud services environments (where the majority of the endpoints are customer controlled hosts), it is recommended to disable LLDP entirely.</t>
  </si>
  <si>
    <t>To show the global LLDP configuration
switch# sho run lldp
!Command: show running-config lldp
!Running configuration last done at: Tue May 19 16:19:19 2020
!Time: Tue May 19 16:33:51 2020
version 9.3(3) Bios:version
feature lldp
To show the LLDP status for all interfaces:
switch# sho lldp all
Interface Information: Eth1/8 Enable (tx/rx/dcbx): Y/Y/Y
Interface Information: Eth1/7 Enable (tx/rx/dcbx): Y/Y/Y
Interface Information: Eth1/6 Enable (tx/rx/dcbx): Y/Y/Y
To show connected LLDP capable devices (neighbors):
switch# sho lldp neighbors
Capability codes:
(R) Router, (B) Bridge, (T) Telephone, (C) DOCSIS Cable Device
(W) WLAN Access Point, (P) Repeater, (S) Station, (O) Other
Device ID Local Intf Hold-time Capability Port ID
0050.56c0.0001 mgmt0 3601 0050.56c0.0001
0050.56c0.0003 Eth1/1 3601 0050.56c0.0003</t>
  </si>
  <si>
    <t>LLDP has been enabled.</t>
  </si>
  <si>
    <t>LLDP has not been enabled.</t>
  </si>
  <si>
    <t>3.4</t>
  </si>
  <si>
    <t>3.4.1</t>
  </si>
  <si>
    <t>To permit the discovery of non-Cisco devices, the switch also supports the Link Layer Discovery Protocol (LLDP), a vendor-neutral device discovery protocol that is defined in the IEEE 802.1ab standard. LLDP allows network devices to advertise information about themselves to other devices on the network. This protocol runs over the data-link layer, which allows two systems running different network layer protocols to learn about each other.
LLDP advertises potentially sensitive information, including the current version of NX-OS and exposed IP addresses. This information can be used by a malicious actor to identify which vulnerabilities exist on the device, and from there which exploits might be most effective to compromise it. For this reason, enabling LLDP is generally not recommended except for troubleshooting or network discovery purposes. In particular, any ports connected to service provider gear, or any system not owned by your organization should have LLDP explicitly disabled.
In more sensitive environments, disable LLDP globally.</t>
  </si>
  <si>
    <t>To enable the LLDP feature, then enable LLDP:
switch(config)# feature lldp
To disable LLDP globally:
switch(config)# no feature lldp
To disable LLDP on a specific interface - note that transmit and receive capabilities are controlled independently:
switch(config)# int Ethernet x/y
switch(config-if)# no lldp transmit
switch(config-if)# no lldp receive</t>
  </si>
  <si>
    <t>Enable LLDP. One method to achieve the recommended state is to execute the following:
switch(config)# feature lldp
To disable LLDP globally:
switch(config)# no feature lldp
To disable LLDP on a specific interface - note that transmit and receive capabilities are controlled independently:
switch(config)# int Ethernet x/y
switch(config-if)# no lldp transmit
switch(config-if)# no lldp receive</t>
  </si>
  <si>
    <t>To close this finding, please provide a screenshot showing LLDP enabled with the agency's CAP.</t>
  </si>
  <si>
    <t>NX-OS-37</t>
  </si>
  <si>
    <t>Configure CDP</t>
  </si>
  <si>
    <t>The Cisco Discovery Protocol (CDP) is a media-independent and protocol-independent protocol that runs on all Cisco-manufactured equipment including routers, bridges, access and communication servers, and switches. You can use CDP to discover and view information about all the Cisco devices that are directly attached to the device.
Each device that you configure for CDP sends periodic advertisements to a multicast address. Each device advertises at least one address at which it can receive SNMP messages. The advertisements also contain hold-time information, which indicates the length of time that a receiving device should hold CDP information before removing it. You can configure the advertisement or refresh timer and the hold timer.
CDP advertises potentially sensitive information, including the current version of NX-OS. For this reason it is recommended that CDP be disabled on any link that links to equipment not owned by your organization.
In more sensitive environments, in particular in carrier or cloud services environments (where the majority of the endpoints are customer controlled hosts), it is recommended to disable CDP entirely.</t>
  </si>
  <si>
    <t>To show all CDP definitions, for all interfaces:
switch# sho cdp all
To show CDP status for any single interface:
switch# sho cdp interface Ethernet x/y
Ethernetx/y is up
CDP disabled globally
CDP enabled on interface
Refresh time is 60 seconds
Hold time is 180 seconds</t>
  </si>
  <si>
    <t>The CDP service is disabled.</t>
  </si>
  <si>
    <t>The CDP service is not disabled.</t>
  </si>
  <si>
    <t>3.4.2</t>
  </si>
  <si>
    <t>CDP advertises potentially sensitive information, including the current version of NX-OS. This information can be used by a malicious actor to identify which vulnerabilities exist on the device, and from there which exploits might be most effective to compromise it. For this reason, enabling CDP is generally not recommended except for troubleshooting or network discovery purposes. In particular, any ports connected to service provider gear, or any system not owned by your organization should have CDP explicitly disabled.
In more sensitive environments, disable CDP globally.</t>
  </si>
  <si>
    <t>Enabling CDP Globally
switch(config)# cdp enable
Enabling on one interface
switch(config)# int Ethernet x/y
switch(config-if)# cdp enable
To disable CDP globally:
switch(config-if)# no cdp enable
To disable CDP on one interface only:
switch(config)# int Ethernet x/y
switch(config-if)# no cdp enable</t>
  </si>
  <si>
    <t>Disable CDP. One method to achieve the recommended state is to execute the following:
To disable CDP globally:
switch(config-if)# no cdp enable
To disable CDP on one interface only:
switch(config)# int Ethernet x/y
switch(config-if)# no cdp enable</t>
  </si>
  <si>
    <t>To close this finding, please provide a screenshot showing CDP is disabled with the agency's CAP.</t>
  </si>
  <si>
    <t>NX-OS-38</t>
  </si>
  <si>
    <t>Configure FCoE Zoning</t>
  </si>
  <si>
    <t>Cisco uses a construction called a "VSAN" (analogous to a VLAN) which is used to restrict access between hosts and SAN resources.
In the most restrictive case, a typical VSAN will include two entries for the two host FCoE interfaces, and two entries for the SAN Controller interfaces (usually an FCoE SAN will have at least two). Note that both the host and the SAN can have more than two entries.</t>
  </si>
  <si>
    <t>switch# sho vsan 101
vsan 101 information
name:HOST_X_SAN_Y state:active
interoperability mode:default
loadbalancing:src-id/dst-id/oxid
operational state:down
switch# sho vsan membership
vsan 1 interfaces:
vsan 100 interfaces:
vsan 101 interfaces:
vfc1001 vfc1002
vsan 4079(evfp_isolated_vsan) interfaces:
vsan 4094(isolated_vsan) interfaces:
switch# sho int vfc 1001
vfc1001 is down (Administratively down)
Bound MAC is 00:01:0b:00:00:02
Hardware is Ethernet
Port WWN is 23:e8:8c:60:4f:a6:29:bf
Admin port mode is F, trunk mode is on
snmp link state traps are enabled
Port vsan is 101
1 minute input rate 0 bits/sec, 0 bytes/sec, 0 frames/sec
1 minute output rate 0 bits/sec, 0 bytes/sec, 0 frames/sec
0 frames input, 0 bytes
0 discards, 0 errors
0 frames output, 0 bytes
0 discards, 0 errors
last clearing of "show interface" counters never
switch# sho fcoe database
-------------------------------------------------------------------------------
INTERFACE FCID PORT NAME MAC ADDRESS
-------------------------------------------------------------------------------</t>
  </si>
  <si>
    <t>FCoE Zoning has been configured.</t>
  </si>
  <si>
    <t>FCoE Zoning has not been configured.</t>
  </si>
  <si>
    <t>3.5</t>
  </si>
  <si>
    <t>3.5.2</t>
  </si>
  <si>
    <t>This configuration limits the reconnaissance available to a compromised or malicious host. Without configuring Zoning, a compromised host can collect the FCoE information from all other hosts in the same VSAN. It can then use that information to impersonate any of these hosts, and access their respective LUNs (unless some other control prevents that).
Note that in Virtualized environments and in most Cluster architectures, multiple hypervisor hosts will access the a common set of LUNs on the SAN. In these situations the VSAN can have significantly more members (all host interfaces as well as all target SAN controller interfaces), since the reconnaissance and impersonation risks are somewhat lessened - you would need a compromised hypervisor to attack another hypervisor. While this risk is non-zero, it is understood that hypervisors typically (hopefully) have more strict protections than many other physical hosts.</t>
  </si>
  <si>
    <t>Create a VSAN. Give it a meaningful name
switch(config-if)# vsan database
switch(config-vsan-db)# vsan 101
switch(config-vsan-db)# vsan 101 name HOST_X_SAN_Y
Create Virtual Fiber Channel Interfaces. 
switch(config)# interface vfc 1001
switch(config-if)# bind mac-address 00:01:0b:00:00:02
switch(config-if)# int vfc 1002
switch(config-if)# bind mac-address 00:01:0b:00:00:08
switch(config)# int vfc 1003
switch(config-if)# bind interface e 1/4
Add VFC interfaces to the VSAN
switch(config-if)# vsan database
switch(config-vsan-db)# vsan 101 interface vfc 1001
switch(config-vsan-db)# vsan 101 interface vfc 1002
switch(config-vsan-db)# vsan 101 interface vfc 1003</t>
  </si>
  <si>
    <t>Configure FCoE Zoning. One method to achieve the recommended state is to execute the following:
Create a VSAN. Give it a meaningful name
switch(config-if)# vsan database
switch(config-vsan-db)# vsan 101
switch(config-vsan-db)# vsan 101 name HOST_X_SAN_Y
Create Virtual Fiber Channel Interfaces. 
switch(config)# interface vfc 1001
switch(config-if)# bind mac-address 00:01:0b:00:00:02
switch(config-if)# int vfc 1002
switch(config-if)# bind mac-address 00:01:0b:00:00:08
switch(config)# int vfc 1003
switch(config-if)# bind interface e 1/4
Add VFC interfaces to the VSAN
switch(config-if)# vsan database
switch(config-vsan-db)# vsan 101 interface vfc 1001
switch(config-vsan-db)# vsan 101 interface vfc 1002
switch(config-vsan-db)# vsan 101 interface vfc 1003</t>
  </si>
  <si>
    <t>NX-OS-39</t>
  </si>
  <si>
    <t>CP-9</t>
  </si>
  <si>
    <t>Information System Backup</t>
  </si>
  <si>
    <t>Configure Local Configuration Backup Schedule</t>
  </si>
  <si>
    <t>Using the job scheduler function allows the user to automate backups. This ensures that regular backups are created.</t>
  </si>
  <si>
    <t>switch(config)# sho scheduler job</t>
  </si>
  <si>
    <t>Local backups are enabled/performed.</t>
  </si>
  <si>
    <t>Local backups are not performed.</t>
  </si>
  <si>
    <t>HCP5</t>
  </si>
  <si>
    <t>Backup data is not adequately protected</t>
  </si>
  <si>
    <t>4</t>
  </si>
  <si>
    <t>4.1</t>
  </si>
  <si>
    <t>Having current backups creates an environment where the user can roll back a config in the event of configuration failure. Additionally in the event of a compromise a recent backup can get the device back up to running condition in a small matter of time.</t>
  </si>
  <si>
    <t>switch(config)# scheduler job name [local backup]
switch(config-job)#copy running-config startup-config
Set up timetable for this backup. 
switch(config)# scheduler schedule name [backups]
switch(config-schedule)# schedule name [backups]
switch(config-schedule)# time weekly [day 00:00]</t>
  </si>
  <si>
    <t>Configure local backups. One method to achieve the recommended state is to execute the following:
switch(config)# scheduler job name [local backup]
switch(config-job)#copy running-config startup-config
Set up timetable for this backup. 
switch(config)# scheduler schedule name [backups]
switch(config-schedule)# schedule name [backups]
switch(config-schedule)# time weekly [day 00:00]</t>
  </si>
  <si>
    <t>To close this finding, please provide a screenshot showing the local backups settings with the agency's CAP.</t>
  </si>
  <si>
    <t>NX-OS-40</t>
  </si>
  <si>
    <t>Configure a Remote Backup Schedule</t>
  </si>
  <si>
    <t>NX-OS can be configured to initiate remote backups using scheduled jobs.  This recommendation can also be satisfied (and likely satisfied better) using a host based backup tool, using SSH or SCP.</t>
  </si>
  <si>
    <t>switch(config)# sho scheduler config</t>
  </si>
  <si>
    <t>Remote backups are enabled.</t>
  </si>
  <si>
    <t>Remote backups are not performed.</t>
  </si>
  <si>
    <t>4.2</t>
  </si>
  <si>
    <t>Remote backups are preferred over local backups, as an attacker that has compromised a device also has full access to any locally stored files (which local backups are).  In that situation, an attacker can modify or delete the stored backups, impeding any recovery or remediation efforts.</t>
  </si>
  <si>
    <t>switch(config)# Scheduler job name [backup-cfg]
switch(config-job)copy running-config 
tftp://1.2.3.4/$(SWITCHNAME)-cfg.$(TIMESTAMP) vrf management
Set timetable for this backup
switch(config)# scheduler schedule name [backups]
switch(config-schedule)# schedule name [backups]
switch(config-schedule)# time weekly [day 00:00]</t>
  </si>
  <si>
    <t xml:space="preserve">Configure remote backups. One method to achieve the recommended state is to execute the following:
switch(config)# Scheduler job name [backup-cfg]
switch(config-job)copy running-config 
tftp://1.2.3.4/$(SWITCHNAME)-cfg.$(TIMESTAMP) vrf management
Set timetable for this backup
switch(config)# scheduler schedule name [backups]
switch(config-schedule)# schedule name [backups]
switch(config-schedule)# time weekly [day 00:00]
</t>
  </si>
  <si>
    <t>To close this finding, please provide a screenshot of the remote backups setting with the agency's CAP.</t>
  </si>
  <si>
    <t>Change Log</t>
  </si>
  <si>
    <t>Version</t>
  </si>
  <si>
    <t>Date</t>
  </si>
  <si>
    <t>Description of Changes</t>
  </si>
  <si>
    <t>Author</t>
  </si>
  <si>
    <t>First Release</t>
  </si>
  <si>
    <t>Session terminations set to 30 minutes, account automated unlock set to 15 minutes, Issue code changes</t>
  </si>
  <si>
    <t>Updated issue code table</t>
  </si>
  <si>
    <t>Minor content updates</t>
  </si>
  <si>
    <t>Internal Update</t>
  </si>
  <si>
    <t>Updated to IOS 15.0M Version 4 CIS Benchmark</t>
  </si>
  <si>
    <t>Added IOS 16.0M Version 1.0.0 CIS Benchmark, and updated issue code table</t>
  </si>
  <si>
    <t xml:space="preserve">Internal Update and Updated Issue Code table </t>
  </si>
  <si>
    <t>Added CIS Cisco NX-OS Benchmark v1.0.0, Updated based on IRS Publication 1075 (November 2021) Internal updates and Issue Code Table updates</t>
  </si>
  <si>
    <t>Added CIS Cisco IOS 17  v1.0.0, and added issue code table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</si>
  <si>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</si>
  <si>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</si>
  <si>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</si>
  <si>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</si>
  <si>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</si>
  <si>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</si>
  <si>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</si>
  <si>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</si>
  <si>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</si>
  <si>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</si>
  <si>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</si>
  <si>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</si>
  <si>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</si>
  <si>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</si>
  <si>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</si>
  <si>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</si>
  <si>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</si>
  <si>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</si>
  <si>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</si>
  <si>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</si>
  <si>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</si>
  <si>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</si>
  <si>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</si>
  <si>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</si>
  <si>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</si>
  <si>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</si>
  <si>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</si>
  <si>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</si>
  <si>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</si>
  <si>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</si>
  <si>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</si>
  <si>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</si>
  <si>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</si>
  <si>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</si>
  <si>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</si>
  <si>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</si>
  <si>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</si>
  <si>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</si>
  <si>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</si>
  <si>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</si>
  <si>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</si>
  <si>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</si>
  <si>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</si>
  <si>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</si>
  <si>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</si>
  <si>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</si>
  <si>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</si>
  <si>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</si>
  <si>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</si>
  <si>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</si>
  <si>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</si>
  <si>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</si>
  <si>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</si>
  <si>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</si>
  <si>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</si>
  <si>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</si>
  <si>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</si>
  <si>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</si>
  <si>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</si>
  <si>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</si>
  <si>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</si>
  <si>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</si>
  <si>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</si>
  <si>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</si>
  <si>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</si>
  <si>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</si>
  <si>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</si>
  <si>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</si>
  <si>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</si>
  <si>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</si>
  <si>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</si>
  <si>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</si>
  <si>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</si>
  <si>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</si>
  <si>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</si>
  <si>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</si>
  <si>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</si>
  <si>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</si>
  <si>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</si>
  <si>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</si>
  <si>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</si>
  <si>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</si>
  <si>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</si>
  <si>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</si>
  <si>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</si>
  <si>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</si>
  <si>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</si>
  <si>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</si>
  <si>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</si>
  <si>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</si>
  <si>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</si>
  <si>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</si>
  <si>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</si>
  <si>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</si>
  <si>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</si>
  <si>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</si>
  <si>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</si>
  <si>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</si>
  <si>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</si>
  <si>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</si>
  <si>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</si>
  <si>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</si>
  <si>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</si>
  <si>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</si>
  <si>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</si>
  <si>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</si>
  <si>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</si>
  <si>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</si>
  <si>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</si>
  <si>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</si>
  <si>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</si>
  <si>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</si>
  <si>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</si>
  <si>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</si>
  <si>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</si>
  <si>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</si>
  <si>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</si>
  <si>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</si>
  <si>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</si>
  <si>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</si>
  <si>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</si>
  <si>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</si>
  <si>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</si>
  <si>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</si>
  <si>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</si>
  <si>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</si>
  <si>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</si>
  <si>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</si>
  <si>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</si>
  <si>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</si>
  <si>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</si>
  <si>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</si>
  <si>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</si>
  <si>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</si>
  <si>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</si>
  <si>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</si>
  <si>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</si>
  <si>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</si>
  <si>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Authentication server is not used for device administration</t>
  </si>
  <si>
    <t>System does not properly control authentication process</t>
  </si>
  <si>
    <t>HIA6</t>
  </si>
  <si>
    <t>Identity proofing as not been implemented</t>
  </si>
  <si>
    <t>HIA7</t>
  </si>
  <si>
    <t>Identity proofing has not been properly implemented</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</si>
  <si>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</si>
  <si>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</si>
  <si>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</si>
  <si>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</si>
  <si>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</si>
  <si>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</si>
  <si>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</si>
  <si>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</si>
  <si>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</si>
  <si>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</si>
  <si>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</si>
  <si>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</si>
  <si>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</si>
  <si>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</si>
  <si>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</si>
  <si>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</si>
  <si>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</si>
  <si>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</si>
  <si>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</si>
  <si>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</si>
  <si>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</si>
  <si>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</si>
  <si>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</si>
  <si>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</si>
  <si>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</si>
  <si>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</si>
  <si>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</si>
  <si>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</si>
  <si>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</si>
  <si>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</si>
  <si>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</si>
  <si>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</si>
  <si>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</si>
  <si>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</si>
  <si>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</si>
  <si>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</si>
  <si>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</si>
  <si>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</si>
  <si>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</si>
  <si>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</si>
  <si>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</si>
  <si>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</si>
  <si>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</si>
  <si>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</si>
  <si>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</si>
  <si>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</si>
  <si>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</si>
  <si>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</si>
  <si>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</si>
  <si>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</si>
  <si>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</si>
  <si>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</si>
  <si>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</si>
  <si>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</si>
  <si>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</si>
  <si>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</si>
  <si>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</si>
  <si>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</si>
  <si>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</si>
  <si>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</si>
  <si>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</si>
  <si>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</si>
  <si>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</si>
  <si>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</si>
  <si>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</si>
  <si>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</si>
  <si>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</si>
  <si>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</si>
  <si>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</si>
  <si>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</si>
  <si>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</si>
  <si>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</si>
  <si>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</si>
  <si>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</si>
  <si>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</si>
  <si>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</si>
  <si>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</si>
  <si>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</si>
  <si>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</si>
  <si>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</si>
  <si>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</si>
  <si>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</si>
  <si>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</si>
  <si>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</si>
  <si>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</si>
  <si>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</si>
  <si>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</si>
  <si>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</si>
  <si>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</si>
  <si>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</si>
  <si>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</si>
  <si>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</si>
  <si>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</si>
  <si>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</si>
  <si>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</si>
  <si>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</si>
  <si>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</si>
  <si>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</si>
  <si>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</si>
  <si>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</si>
  <si>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</si>
  <si>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</si>
  <si>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</si>
  <si>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</si>
  <si>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</si>
  <si>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</si>
  <si>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</si>
  <si>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</si>
  <si>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</si>
  <si>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</si>
  <si>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</si>
  <si>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</si>
  <si>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</si>
  <si>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</si>
  <si>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</si>
  <si>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</si>
  <si>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</si>
  <si>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</si>
  <si>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</si>
  <si>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</si>
  <si>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</si>
  <si>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</si>
  <si>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</si>
  <si>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</si>
  <si>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</si>
  <si>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</si>
  <si>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</si>
  <si>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</si>
  <si>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</si>
  <si>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</si>
  <si>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</si>
  <si>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</si>
  <si>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</si>
  <si>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</si>
  <si>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</si>
  <si>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</si>
  <si>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</si>
  <si>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</si>
  <si>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</si>
  <si>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</si>
  <si>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</si>
  <si>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</si>
  <si>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</si>
  <si>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</si>
  <si>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</si>
  <si>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</si>
  <si>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</si>
  <si>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</si>
  <si>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</si>
  <si>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</si>
  <si>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</si>
  <si>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</si>
  <si>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</si>
  <si>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</si>
  <si>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</si>
  <si>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</si>
  <si>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</si>
  <si>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</si>
  <si>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</si>
  <si>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</si>
  <si>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</si>
  <si>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</si>
  <si>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</si>
  <si>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</si>
  <si>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</si>
  <si>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</si>
  <si>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</si>
  <si>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</si>
  <si>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</si>
  <si>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</si>
  <si>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</si>
  <si>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</si>
  <si>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</si>
  <si>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</si>
  <si>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</si>
  <si>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</si>
  <si>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</si>
  <si>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</si>
  <si>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</si>
  <si>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</si>
  <si>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</si>
  <si>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</si>
  <si>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</si>
  <si>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</si>
  <si>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</si>
  <si>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</si>
  <si>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</si>
  <si>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</si>
  <si>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</si>
  <si>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</si>
  <si>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</si>
  <si>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</si>
  <si>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</si>
  <si>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</si>
  <si>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</si>
  <si>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</si>
  <si>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</si>
  <si>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</si>
  <si>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</si>
  <si>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</si>
  <si>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</si>
  <si>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</si>
  <si>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</si>
  <si>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</si>
  <si>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</si>
  <si>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</si>
  <si>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</si>
  <si>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</si>
  <si>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</si>
  <si>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</si>
  <si>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</si>
  <si>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</si>
  <si>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</si>
  <si>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</si>
  <si>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</si>
  <si>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</si>
  <si>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</si>
  <si>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</si>
  <si>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</si>
  <si>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</si>
  <si>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</si>
  <si>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</si>
  <si>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</si>
  <si>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</si>
  <si>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</si>
  <si>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</si>
  <si>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</si>
  <si>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</si>
  <si>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</si>
  <si>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</si>
  <si>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</si>
  <si>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</si>
  <si>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</si>
  <si>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</si>
  <si>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</si>
  <si>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</si>
  <si>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</si>
  <si>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</si>
  <si>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</si>
  <si>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</si>
  <si>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</si>
  <si>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</si>
  <si>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</si>
  <si>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</si>
  <si>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</si>
  <si>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</si>
  <si>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</si>
  <si>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</si>
  <si>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</si>
  <si>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</si>
  <si>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</si>
  <si>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</si>
  <si>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</si>
  <si>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</si>
  <si>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</si>
  <si>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</si>
  <si>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</si>
  <si>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</si>
  <si>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</si>
  <si>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</si>
  <si>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</si>
  <si>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</si>
  <si>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</si>
  <si>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</si>
  <si>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</si>
  <si>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</si>
  <si>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</si>
  <si>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</si>
  <si>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</si>
  <si>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</si>
  <si>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</si>
  <si>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</si>
  <si>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</si>
  <si>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</si>
  <si>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</si>
  <si>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</si>
  <si>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</si>
  <si>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</si>
  <si>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</si>
  <si>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</si>
  <si>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</si>
  <si>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</si>
  <si>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</si>
  <si>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</si>
  <si>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</si>
  <si>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</si>
  <si>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</si>
  <si>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</si>
  <si>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</si>
  <si>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</si>
  <si>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</si>
  <si>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</si>
  <si>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</si>
  <si>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</si>
  <si>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</si>
  <si>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</si>
  <si>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</si>
  <si>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</si>
  <si>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</si>
  <si>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</si>
  <si>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</si>
  <si>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</si>
  <si>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</si>
  <si>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</si>
  <si>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</si>
  <si>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</si>
  <si>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</si>
  <si>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</si>
  <si>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</si>
  <si>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</si>
  <si>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</si>
  <si>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</si>
  <si>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</si>
  <si>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</si>
  <si>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</si>
  <si>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</si>
  <si>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</si>
  <si>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</si>
  <si>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</si>
  <si>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</si>
  <si>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</si>
  <si>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</si>
  <si>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</si>
  <si>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</si>
  <si>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</si>
  <si>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</si>
  <si>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</si>
  <si>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</si>
  <si>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</si>
  <si>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</si>
  <si>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</si>
  <si>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</si>
  <si>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</si>
  <si>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</si>
  <si>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</si>
  <si>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</si>
  <si>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</si>
  <si>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</si>
  <si>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</si>
  <si>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</si>
  <si>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</si>
  <si>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</si>
  <si>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</si>
  <si>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</si>
  <si>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</si>
  <si>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</si>
  <si>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</si>
  <si>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</si>
  <si>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</si>
  <si>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</si>
  <si>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</si>
  <si>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</si>
  <si>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</si>
  <si>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</si>
  <si>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</si>
  <si>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</si>
  <si>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</si>
  <si>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</si>
  <si>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</si>
  <si>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</si>
  <si>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</si>
  <si>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</si>
  <si>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</si>
  <si>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</si>
  <si>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</si>
  <si>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</si>
  <si>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</si>
  <si>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</si>
  <si>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</si>
  <si>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</si>
  <si>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</si>
  <si>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</si>
  <si>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</si>
  <si>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</si>
  <si>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</si>
  <si>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</si>
  <si>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</si>
  <si>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</si>
  <si>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</si>
  <si>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</si>
  <si>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</si>
  <si>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</si>
  <si>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</si>
  <si>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</si>
  <si>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</si>
  <si>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</si>
  <si>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</si>
  <si>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</si>
  <si>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</si>
  <si>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</si>
  <si>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</si>
  <si>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</si>
  <si>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</si>
  <si>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</si>
  <si>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</si>
  <si>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</si>
  <si>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</si>
  <si>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</si>
  <si>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</si>
  <si>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</si>
  <si>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</si>
  <si>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</si>
  <si>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</si>
  <si>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</si>
  <si>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</si>
  <si>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</si>
  <si>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</si>
  <si>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</si>
  <si>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</si>
  <si>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</si>
  <si>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</si>
  <si>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</si>
  <si>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</si>
  <si>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</si>
  <si>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</si>
  <si>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</si>
  <si>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</si>
  <si>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</si>
  <si>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</si>
  <si>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</si>
  <si>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</si>
  <si>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</si>
  <si>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</si>
  <si>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</si>
  <si>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</si>
  <si>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</si>
  <si>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</si>
  <si>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</si>
  <si>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</si>
  <si>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</si>
  <si>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</si>
  <si>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</si>
  <si>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</si>
  <si>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</si>
  <si>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</si>
  <si>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</si>
  <si>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</si>
  <si>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</si>
  <si>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</si>
  <si>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</si>
  <si>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</si>
  <si>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</si>
  <si>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</si>
  <si>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</si>
  <si>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</si>
  <si>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</si>
  <si>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</si>
  <si>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</si>
  <si>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</si>
  <si>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</si>
  <si>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</si>
  <si>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</si>
  <si>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</si>
  <si>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</si>
  <si>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</si>
  <si>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</si>
  <si>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</si>
  <si>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</si>
  <si>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</si>
  <si>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</si>
  <si>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</si>
  <si>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</si>
  <si>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</si>
  <si>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</si>
  <si>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</si>
  <si>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</si>
  <si>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</si>
  <si>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</si>
  <si>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</si>
  <si>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</si>
  <si>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</si>
  <si>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</si>
  <si>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</si>
  <si>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</si>
  <si>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</si>
  <si>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</si>
  <si>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</si>
  <si>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</si>
  <si>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</si>
  <si>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</si>
  <si>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</si>
  <si>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</si>
  <si>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</si>
  <si>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</si>
  <si>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</si>
  <si>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</si>
  <si>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</si>
  <si>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</si>
  <si>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</si>
  <si>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</si>
  <si>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</si>
  <si>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</si>
  <si>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</si>
  <si>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</si>
  <si>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</si>
  <si>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</si>
  <si>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</si>
  <si>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</si>
  <si>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</si>
  <si>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</si>
  <si>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</si>
  <si>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</si>
  <si>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</si>
  <si>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</si>
  <si>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</si>
  <si>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</si>
  <si>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</si>
  <si>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</si>
  <si>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</si>
  <si>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</si>
  <si>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</si>
  <si>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</si>
  <si>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</si>
  <si>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</si>
  <si>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</si>
  <si>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</si>
  <si>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</si>
  <si>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</si>
  <si>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</si>
  <si>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</si>
  <si>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</si>
  <si>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</si>
  <si>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</si>
  <si>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</si>
  <si>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</si>
  <si>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</si>
  <si>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</si>
  <si>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</si>
  <si>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</si>
  <si>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</si>
  <si>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</si>
  <si>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</si>
  <si>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</si>
  <si>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</si>
  <si>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</si>
  <si>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</si>
  <si>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</si>
  <si>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</si>
  <si>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</si>
  <si>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</si>
  <si>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</si>
  <si>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</si>
  <si>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</si>
  <si>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</si>
  <si>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</si>
  <si>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</si>
  <si>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</si>
  <si>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</si>
  <si>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</si>
  <si>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</si>
  <si>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</si>
  <si>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</si>
  <si>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</si>
  <si>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</si>
  <si>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</si>
  <si>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</si>
  <si>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</si>
  <si>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</si>
  <si>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</si>
  <si>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</si>
  <si>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</si>
  <si>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</si>
  <si>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</si>
  <si>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</si>
  <si>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</si>
  <si>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</si>
  <si>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</si>
  <si>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</si>
  <si>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</si>
  <si>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</si>
  <si>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</si>
  <si>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</si>
  <si>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</si>
  <si>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</si>
  <si>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</si>
  <si>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</si>
  <si>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</si>
  <si>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</si>
  <si>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</si>
  <si>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</si>
  <si>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</si>
  <si>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</si>
  <si>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</si>
  <si>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</si>
  <si>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</si>
  <si>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</si>
  <si>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</si>
  <si>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</si>
  <si>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</si>
  <si>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</si>
  <si>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</si>
  <si>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</si>
  <si>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</si>
  <si>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</si>
  <si>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</si>
  <si>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</si>
  <si>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</si>
  <si>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</si>
  <si>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</si>
  <si>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</si>
  <si>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</si>
  <si>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</si>
  <si>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</si>
  <si>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</si>
  <si>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</si>
  <si>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</si>
  <si>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</si>
  <si>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</si>
  <si>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</si>
  <si>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</si>
  <si>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</si>
  <si>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</si>
  <si>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</si>
  <si>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</si>
  <si>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</si>
  <si>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</si>
  <si>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</si>
  <si>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</si>
  <si>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</si>
  <si>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</si>
  <si>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</si>
  <si>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</si>
  <si>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</si>
  <si>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</si>
  <si>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</si>
  <si>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</si>
  <si>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</si>
  <si>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</si>
  <si>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</si>
  <si>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</si>
  <si>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</si>
  <si>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</si>
  <si>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</si>
  <si>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</si>
  <si>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</si>
  <si>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</si>
  <si>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</si>
  <si>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</si>
  <si>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</si>
  <si>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</si>
  <si>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</si>
  <si>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</si>
  <si>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</si>
  <si>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</si>
  <si>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</si>
  <si>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</si>
  <si>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</si>
  <si>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</si>
  <si>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</si>
  <si>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</si>
  <si>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</si>
  <si>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</si>
  <si>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</si>
  <si>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</si>
  <si>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</si>
  <si>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</si>
  <si>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</si>
  <si>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</si>
  <si>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</si>
  <si>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</si>
  <si>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</si>
  <si>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</si>
  <si>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</si>
  <si>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</si>
  <si>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</si>
  <si>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</si>
  <si>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</si>
  <si>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</si>
  <si>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</si>
  <si>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</si>
  <si>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</si>
  <si>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</si>
  <si>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</si>
  <si>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</si>
  <si>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</si>
  <si>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</si>
  <si>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</si>
  <si>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</si>
  <si>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</si>
  <si>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</si>
  <si>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</si>
  <si>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</si>
  <si>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</si>
  <si>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</si>
  <si>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</si>
  <si>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</si>
  <si>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</si>
  <si>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</si>
  <si>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</si>
  <si>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</si>
  <si>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</si>
  <si>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</si>
  <si>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</si>
  <si>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</si>
  <si>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</si>
  <si>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</si>
  <si>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</si>
  <si>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</si>
  <si>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</si>
  <si>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</si>
  <si>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</si>
  <si>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</si>
  <si>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</si>
  <si>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</si>
  <si>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</si>
  <si>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</si>
  <si>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</si>
  <si>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</si>
  <si>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</si>
  <si>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</si>
  <si>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</si>
  <si>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</si>
  <si>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</si>
  <si>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</si>
  <si>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</si>
  <si>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</si>
  <si>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</si>
  <si>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</si>
  <si>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</si>
  <si>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</si>
  <si>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</si>
  <si>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</si>
  <si>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</si>
  <si>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</si>
  <si>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</si>
  <si>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</si>
  <si>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</si>
  <si>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</si>
  <si>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</si>
  <si>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</si>
  <si>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</si>
  <si>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</si>
  <si>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</si>
  <si>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</si>
  <si>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</si>
  <si>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</si>
  <si>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</si>
  <si>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</si>
  <si>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</si>
  <si>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</si>
  <si>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</si>
  <si>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</si>
  <si>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</si>
  <si>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</si>
  <si>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</si>
  <si>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</si>
  <si>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</si>
  <si>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</si>
  <si>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</si>
  <si>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</si>
  <si>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</si>
  <si>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</si>
  <si>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</si>
  <si>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</si>
  <si>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</si>
  <si>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</si>
  <si>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</si>
  <si>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</si>
  <si>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</si>
  <si>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</si>
  <si>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</si>
  <si>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</si>
  <si>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</si>
  <si>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</si>
  <si>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</si>
  <si>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</si>
  <si>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</si>
  <si>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</si>
  <si>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</si>
  <si>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</si>
  <si>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</si>
  <si>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</si>
  <si>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</si>
  <si>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</si>
  <si>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</si>
  <si>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</si>
  <si>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</si>
  <si>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</si>
  <si>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</si>
  <si>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</si>
  <si>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</si>
  <si>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</si>
  <si>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</si>
  <si>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</si>
  <si>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</si>
  <si>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</si>
  <si>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</si>
  <si>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</si>
  <si>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</si>
  <si>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</si>
  <si>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</si>
  <si>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</si>
  <si>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</si>
  <si>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</si>
  <si>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</si>
  <si>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</si>
  <si>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</si>
  <si>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</si>
  <si>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</si>
  <si>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</si>
  <si>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</si>
  <si>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</si>
  <si>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</si>
  <si>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</si>
  <si>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</si>
  <si>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</si>
  <si>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</si>
  <si>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</si>
  <si>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</si>
  <si>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</si>
  <si>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</si>
  <si>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</si>
  <si>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</si>
  <si>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</si>
  <si>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</si>
  <si>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</si>
  <si>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</si>
  <si>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</si>
  <si>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</si>
  <si>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</si>
  <si>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</si>
  <si>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</si>
  <si>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</si>
  <si>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</si>
  <si>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</si>
  <si>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</si>
  <si>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</si>
  <si>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</si>
  <si>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</si>
  <si>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</si>
  <si>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</si>
  <si>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</si>
  <si>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</si>
  <si>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</si>
  <si>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</si>
  <si>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</si>
  <si>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</si>
  <si>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</si>
  <si>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</si>
  <si>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</si>
  <si>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</si>
  <si>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</si>
  <si>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</si>
  <si>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</si>
  <si>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</si>
  <si>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</si>
  <si>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</si>
  <si>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</si>
  <si>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</si>
  <si>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</si>
  <si>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</si>
  <si>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</si>
  <si>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</si>
  <si>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</si>
  <si>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</si>
  <si>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</si>
  <si>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</si>
  <si>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</si>
  <si>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</si>
  <si>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</si>
  <si>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</si>
  <si>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</si>
  <si>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</si>
  <si>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</si>
  <si>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</si>
  <si>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</si>
  <si>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</si>
  <si>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</si>
  <si>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</si>
  <si>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</si>
  <si>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</si>
  <si>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</si>
  <si>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SC-5 to SC-7.</t>
  </si>
  <si>
    <t>Updated NIST ID from AC-15 to CM-6.</t>
  </si>
  <si>
    <t>Updated NIST ID from SC-5 to CM-6</t>
  </si>
  <si>
    <t>Updated NIST ID from SC-5 to CM-7</t>
  </si>
  <si>
    <t>Removed string: monkey | (See Below) from rational statement.</t>
  </si>
  <si>
    <t>Removed and updated section 9.3.1.8 to with the correct reference in the new IRS 1075 Pub.</t>
  </si>
  <si>
    <t>IOS16-18, and IOS17-17</t>
  </si>
  <si>
    <t>IOS17-19, IOS17-20, IOS17-21, and IOS17-22</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</si>
  <si>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</si>
  <si>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</si>
  <si>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</si>
  <si>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</si>
  <si>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</si>
  <si>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</si>
  <si>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</si>
  <si>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</si>
  <si>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</si>
  <si>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</si>
  <si>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</si>
  <si>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</si>
  <si>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</si>
  <si>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</si>
  <si>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</si>
  <si>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</si>
  <si>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</si>
  <si>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</si>
  <si>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</si>
  <si>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</si>
  <si>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</si>
  <si>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</si>
  <si>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6.2</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</si>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</sst>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7"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b/>
      <u/>
      <sz val="10"/>
      <name val="Arial"/>
      <family val="2"/>
    </font>
    <font>
      <sz val="11"/>
      <color indexed="8"/>
      <name val="Arial"/>
      <family val="2"/>
    </font>
    <font>
      <strike/>
      <sz val="11"/>
      <color indexed="8"/>
      <name val="Arial"/>
      <family val="2"/>
    </font>
    <font>
      <sz val="12"/>
      <color theme="1"/>
      <name val="Calibri"/>
      <family val="2"/>
      <scheme val="minor"/>
    </font>
    <font>
      <sz val="11"/>
      <color theme="1"/>
      <name val="Calibri"/>
      <family val="2"/>
      <scheme val="minor"/>
    </font>
    <font>
      <sz val="10"/>
      <color theme="1"/>
      <name val="Arial"/>
      <family val="2"/>
    </font>
    <font>
      <b/>
      <sz val="10"/>
      <color theme="1"/>
      <name val="Arial"/>
      <family val="2"/>
    </font>
    <font>
      <sz val="10"/>
      <color rgb="FFAC0000"/>
      <name val="Arial"/>
      <family val="2"/>
    </font>
    <font>
      <b/>
      <sz val="10"/>
      <color rgb="FFFF0000"/>
      <name val="Arial"/>
      <family val="2"/>
    </font>
    <font>
      <sz val="11"/>
      <color rgb="FF00B050"/>
      <name val="Arial"/>
      <family val="2"/>
    </font>
    <font>
      <sz val="11"/>
      <color theme="1"/>
      <name val="Arial"/>
      <family val="2"/>
    </font>
    <font>
      <b/>
      <sz val="11"/>
      <color theme="1"/>
      <name val="Calibri"/>
      <family val="2"/>
      <scheme val="minor"/>
    </font>
    <font>
      <sz val="10"/>
      <color theme="1" tint="4.9989318521683403E-2"/>
      <name val="Arial"/>
      <family val="2"/>
    </font>
    <font>
      <sz val="8"/>
      <name val="Calibri"/>
      <family val="2"/>
    </font>
    <font>
      <sz val="8"/>
      <name val="Calibri"/>
      <family val="2"/>
    </font>
    <font>
      <sz val="8"/>
      <name val="Calibri"/>
      <family val="2"/>
    </font>
    <fon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51">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8">
    <xf numFmtId="0" fontId="0" fillId="0" borderId="0" applyFill="0" applyProtection="0"/>
    <xf numFmtId="0" fontId="3" fillId="0" borderId="0"/>
    <xf numFmtId="0" fontId="3" fillId="0" borderId="0"/>
    <xf numFmtId="0" fontId="14" fillId="0" borderId="0"/>
    <xf numFmtId="0" fontId="3" fillId="0" borderId="0"/>
    <xf numFmtId="0" fontId="3" fillId="0" borderId="0"/>
    <xf numFmtId="0" fontId="1" fillId="0" borderId="0" applyFill="0" applyProtection="0"/>
    <xf numFmtId="0" fontId="26" fillId="0" borderId="0"/>
  </cellStyleXfs>
  <cellXfs count="347">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5" fillId="2" borderId="5" xfId="0" applyFont="1" applyFill="1" applyBorder="1" applyProtection="1"/>
    <xf numFmtId="0" fontId="3" fillId="2" borderId="0" xfId="0" applyFont="1" applyFill="1" applyProtection="1"/>
    <xf numFmtId="0" fontId="3" fillId="2" borderId="6" xfId="0" applyFont="1" applyFill="1" applyBorder="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0" fillId="0" borderId="0" xfId="0"/>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0" fontId="6" fillId="5"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6" fillId="5" borderId="2" xfId="0" applyFont="1" applyFill="1" applyBorder="1" applyAlignment="1" applyProtection="1">
      <alignment vertical="top" wrapText="1"/>
    </xf>
    <xf numFmtId="0" fontId="6" fillId="5" borderId="18" xfId="0" applyFont="1" applyFill="1" applyBorder="1" applyAlignment="1" applyProtection="1">
      <alignment vertical="top" wrapText="1"/>
    </xf>
    <xf numFmtId="0" fontId="3" fillId="0" borderId="19" xfId="0" applyFont="1" applyFill="1" applyBorder="1" applyAlignment="1" applyProtection="1">
      <alignment vertical="top" wrapText="1"/>
      <protection locked="0"/>
    </xf>
    <xf numFmtId="0" fontId="3" fillId="0" borderId="19" xfId="0" applyFont="1" applyFill="1" applyBorder="1" applyAlignment="1">
      <alignment vertical="top" wrapText="1"/>
    </xf>
    <xf numFmtId="0" fontId="3" fillId="0" borderId="19" xfId="0"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7" borderId="19" xfId="0" applyFont="1" applyFill="1" applyBorder="1" applyAlignment="1" applyProtection="1">
      <alignment horizontal="left" vertical="top" wrapText="1"/>
    </xf>
    <xf numFmtId="0" fontId="6" fillId="8"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0" fontId="6" fillId="9" borderId="17" xfId="0" applyFont="1" applyFill="1" applyBorder="1" applyAlignment="1" applyProtection="1">
      <alignment horizontal="center" vertical="top" wrapText="1"/>
    </xf>
    <xf numFmtId="0" fontId="6" fillId="9" borderId="17" xfId="0" applyFont="1" applyFill="1" applyBorder="1" applyAlignment="1" applyProtection="1">
      <alignment vertical="top" wrapText="1"/>
    </xf>
    <xf numFmtId="0" fontId="5" fillId="7" borderId="19" xfId="0" applyFont="1" applyFill="1" applyBorder="1" applyAlignment="1" applyProtection="1">
      <alignment vertical="top" wrapText="1"/>
    </xf>
    <xf numFmtId="0" fontId="6" fillId="5" borderId="17" xfId="0" applyFont="1" applyFill="1" applyBorder="1" applyAlignment="1" applyProtection="1">
      <alignment horizontal="center" vertical="top" wrapText="1"/>
    </xf>
    <xf numFmtId="0" fontId="3" fillId="7" borderId="8" xfId="0" applyFont="1" applyFill="1" applyBorder="1" applyAlignment="1" applyProtection="1">
      <alignment horizontal="center" vertical="top"/>
    </xf>
    <xf numFmtId="0" fontId="3" fillId="7" borderId="2" xfId="0" applyFont="1" applyFill="1" applyBorder="1" applyAlignment="1" applyProtection="1">
      <alignment vertical="top"/>
    </xf>
    <xf numFmtId="0" fontId="3" fillId="7" borderId="3" xfId="0" applyFont="1" applyFill="1" applyBorder="1" applyAlignment="1" applyProtection="1">
      <alignment vertical="top"/>
    </xf>
    <xf numFmtId="0" fontId="3" fillId="7" borderId="14" xfId="0" applyFont="1" applyFill="1" applyBorder="1" applyAlignment="1" applyProtection="1">
      <alignment vertical="top"/>
    </xf>
    <xf numFmtId="0" fontId="3" fillId="7" borderId="7" xfId="0" applyFont="1" applyFill="1" applyBorder="1" applyAlignment="1" applyProtection="1">
      <alignment vertical="top"/>
    </xf>
    <xf numFmtId="0" fontId="3" fillId="7" borderId="8" xfId="0" applyFont="1" applyFill="1" applyBorder="1" applyAlignment="1" applyProtection="1">
      <alignment vertical="top"/>
    </xf>
    <xf numFmtId="0" fontId="3" fillId="7" borderId="15" xfId="0" applyFont="1" applyFill="1" applyBorder="1" applyAlignment="1" applyProtection="1">
      <alignment vertical="top"/>
    </xf>
    <xf numFmtId="0" fontId="3" fillId="7" borderId="10" xfId="0" applyFont="1" applyFill="1" applyBorder="1" applyAlignment="1" applyProtection="1">
      <alignment vertical="top"/>
    </xf>
    <xf numFmtId="0" fontId="3" fillId="7" borderId="11" xfId="0" applyFont="1" applyFill="1" applyBorder="1" applyAlignment="1" applyProtection="1">
      <alignment vertical="top"/>
    </xf>
    <xf numFmtId="0" fontId="3" fillId="7" borderId="13"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3" fillId="7" borderId="23" xfId="0" applyFont="1" applyFill="1" applyBorder="1" applyAlignment="1" applyProtection="1">
      <alignment horizontal="left" vertical="top"/>
    </xf>
    <xf numFmtId="0" fontId="3" fillId="7" borderId="21" xfId="0" applyFont="1" applyFill="1" applyBorder="1" applyAlignment="1" applyProtection="1">
      <alignment horizontal="left" vertical="top"/>
    </xf>
    <xf numFmtId="0" fontId="3" fillId="7" borderId="24" xfId="0" applyFont="1" applyFill="1" applyBorder="1" applyAlignment="1" applyProtection="1">
      <alignment horizontal="left" vertical="top"/>
    </xf>
    <xf numFmtId="0" fontId="3" fillId="7" borderId="5" xfId="0" applyFont="1" applyFill="1" applyBorder="1" applyAlignment="1" applyProtection="1">
      <alignment vertical="top"/>
    </xf>
    <xf numFmtId="0" fontId="3" fillId="7" borderId="0" xfId="0" applyFont="1" applyFill="1" applyAlignment="1" applyProtection="1">
      <alignment vertical="top"/>
    </xf>
    <xf numFmtId="0" fontId="3" fillId="7" borderId="16" xfId="0" applyFont="1" applyFill="1" applyBorder="1" applyAlignment="1" applyProtection="1">
      <alignment vertical="top"/>
    </xf>
    <xf numFmtId="0" fontId="16" fillId="6" borderId="25" xfId="0" applyFont="1" applyFill="1" applyBorder="1" applyAlignment="1" applyProtection="1">
      <alignment vertical="top"/>
    </xf>
    <xf numFmtId="0" fontId="6" fillId="6" borderId="26" xfId="0" applyFont="1" applyFill="1" applyBorder="1" applyAlignment="1" applyProtection="1">
      <alignment vertical="top"/>
    </xf>
    <xf numFmtId="0" fontId="6" fillId="6" borderId="27" xfId="0" applyFont="1" applyFill="1" applyBorder="1" applyAlignment="1" applyProtection="1">
      <alignment vertical="top"/>
    </xf>
    <xf numFmtId="0" fontId="6" fillId="6" borderId="28" xfId="0" applyFont="1" applyFill="1" applyBorder="1" applyAlignment="1" applyProtection="1">
      <alignment vertical="top"/>
    </xf>
    <xf numFmtId="0" fontId="6" fillId="6" borderId="6" xfId="0" applyFont="1" applyFill="1" applyBorder="1" applyAlignment="1" applyProtection="1">
      <alignment vertical="top"/>
    </xf>
    <xf numFmtId="0" fontId="16" fillId="6" borderId="20" xfId="0" applyFont="1" applyFill="1" applyBorder="1" applyAlignment="1" applyProtection="1">
      <alignment vertical="top"/>
    </xf>
    <xf numFmtId="0" fontId="6" fillId="6" borderId="24" xfId="0" applyFont="1" applyFill="1" applyBorder="1" applyAlignment="1" applyProtection="1">
      <alignment vertical="top"/>
    </xf>
    <xf numFmtId="0" fontId="3" fillId="0" borderId="19" xfId="0" applyFont="1" applyBorder="1" applyAlignment="1" applyProtection="1">
      <alignment vertical="top" wrapText="1"/>
      <protection locked="0"/>
    </xf>
    <xf numFmtId="0" fontId="3" fillId="0" borderId="19" xfId="4" applyBorder="1" applyAlignment="1">
      <alignment horizontal="left" vertical="top" wrapText="1"/>
    </xf>
    <xf numFmtId="0" fontId="3" fillId="0" borderId="19" xfId="1" applyBorder="1" applyAlignment="1">
      <alignment horizontal="left" vertical="top" wrapText="1"/>
    </xf>
    <xf numFmtId="0" fontId="3" fillId="0" borderId="19" xfId="0" applyFont="1" applyFill="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7" borderId="24" xfId="1" applyFill="1" applyBorder="1" applyAlignment="1">
      <alignment horizontal="left" vertical="top" wrapText="1"/>
    </xf>
    <xf numFmtId="0" fontId="3" fillId="0" borderId="0" xfId="0" applyFont="1" applyProtection="1">
      <protection locked="0"/>
    </xf>
    <xf numFmtId="0" fontId="5" fillId="3" borderId="0" xfId="0" applyFont="1" applyFill="1" applyProtection="1"/>
    <xf numFmtId="0" fontId="5" fillId="3" borderId="0" xfId="0" applyFont="1" applyFill="1" applyAlignment="1" applyProtection="1">
      <alignment horizontal="left" vertical="center"/>
    </xf>
    <xf numFmtId="0" fontId="5" fillId="0" borderId="0" xfId="0" applyFont="1" applyFill="1" applyProtection="1"/>
    <xf numFmtId="0" fontId="6" fillId="5" borderId="19" xfId="0" applyFont="1" applyFill="1" applyBorder="1" applyAlignment="1" applyProtection="1">
      <alignment vertical="top" wrapText="1"/>
    </xf>
    <xf numFmtId="0" fontId="6" fillId="5" borderId="19" xfId="0" applyFont="1" applyFill="1" applyBorder="1" applyAlignment="1" applyProtection="1">
      <alignment vertical="top" wrapText="1"/>
      <protection locked="0"/>
    </xf>
    <xf numFmtId="0" fontId="0" fillId="7" borderId="0" xfId="0" applyFill="1"/>
    <xf numFmtId="0" fontId="6" fillId="7" borderId="28" xfId="0" applyFont="1" applyFill="1" applyBorder="1" applyAlignment="1">
      <alignment vertical="center"/>
    </xf>
    <xf numFmtId="0" fontId="6" fillId="7" borderId="6" xfId="0" applyFont="1" applyFill="1" applyBorder="1" applyAlignment="1">
      <alignment vertical="center"/>
    </xf>
    <xf numFmtId="0" fontId="3" fillId="7" borderId="28" xfId="0" applyFont="1" applyFill="1" applyBorder="1" applyAlignment="1">
      <alignment vertical="top"/>
    </xf>
    <xf numFmtId="0" fontId="3" fillId="7" borderId="6" xfId="0" applyFont="1" applyFill="1" applyBorder="1" applyAlignment="1">
      <alignment vertical="top"/>
    </xf>
    <xf numFmtId="0" fontId="3" fillId="7" borderId="30" xfId="0" applyFont="1" applyFill="1" applyBorder="1" applyAlignment="1">
      <alignment vertical="top"/>
    </xf>
    <xf numFmtId="0" fontId="3" fillId="7" borderId="31" xfId="0" applyFont="1" applyFill="1" applyBorder="1" applyAlignment="1">
      <alignment vertical="top"/>
    </xf>
    <xf numFmtId="0" fontId="3" fillId="7" borderId="32" xfId="0" applyFont="1" applyFill="1" applyBorder="1" applyAlignment="1">
      <alignment vertical="top"/>
    </xf>
    <xf numFmtId="0" fontId="0" fillId="7" borderId="25" xfId="0" applyFill="1" applyBorder="1"/>
    <xf numFmtId="0" fontId="0" fillId="7" borderId="26" xfId="0" applyFill="1" applyBorder="1"/>
    <xf numFmtId="0" fontId="0" fillId="9" borderId="21" xfId="0" applyFill="1" applyBorder="1"/>
    <xf numFmtId="0" fontId="0" fillId="9" borderId="24" xfId="0" applyFill="1" applyBorder="1"/>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3" fillId="5" borderId="39" xfId="0" applyFont="1" applyFill="1" applyBorder="1" applyAlignment="1">
      <alignment vertical="center"/>
    </xf>
    <xf numFmtId="0" fontId="0" fillId="5" borderId="13" xfId="0" applyFill="1" applyBorder="1" applyAlignment="1">
      <alignment vertical="center"/>
    </xf>
    <xf numFmtId="0" fontId="8" fillId="5" borderId="1" xfId="0" applyFont="1" applyFill="1" applyBorder="1" applyAlignment="1">
      <alignment horizontal="center" vertical="center"/>
    </xf>
    <xf numFmtId="0" fontId="8" fillId="5" borderId="40" xfId="0" applyFont="1" applyFill="1" applyBorder="1" applyAlignment="1">
      <alignment horizontal="center" vertical="center"/>
    </xf>
    <xf numFmtId="0" fontId="6" fillId="7" borderId="41" xfId="0" applyFont="1" applyFill="1" applyBorder="1" applyAlignment="1">
      <alignment vertical="center"/>
    </xf>
    <xf numFmtId="0" fontId="6" fillId="7" borderId="42" xfId="0" applyFont="1" applyFill="1" applyBorder="1" applyAlignment="1">
      <alignment vertical="center"/>
    </xf>
    <xf numFmtId="0" fontId="7" fillId="7" borderId="28" xfId="0" applyFont="1" applyFill="1" applyBorder="1" applyAlignment="1">
      <alignment vertical="top"/>
    </xf>
    <xf numFmtId="0" fontId="8" fillId="5" borderId="45" xfId="0" applyFont="1" applyFill="1" applyBorder="1" applyAlignment="1">
      <alignment horizontal="center" vertical="center"/>
    </xf>
    <xf numFmtId="0" fontId="0" fillId="7" borderId="28" xfId="0" applyFill="1" applyBorder="1"/>
    <xf numFmtId="0" fontId="3" fillId="0" borderId="19" xfId="0" applyFont="1" applyBorder="1" applyAlignment="1">
      <alignment horizontal="center" vertical="center"/>
    </xf>
    <xf numFmtId="0" fontId="3" fillId="0" borderId="21" xfId="0" applyFont="1" applyBorder="1"/>
    <xf numFmtId="2" fontId="6" fillId="0" borderId="24" xfId="0" applyNumberFormat="1" applyFont="1" applyBorder="1" applyAlignment="1">
      <alignment horizontal="center"/>
    </xf>
    <xf numFmtId="0" fontId="6" fillId="7" borderId="10" xfId="0" applyFont="1" applyFill="1" applyBorder="1" applyAlignment="1" applyProtection="1">
      <alignment vertical="center"/>
    </xf>
    <xf numFmtId="0" fontId="15" fillId="7" borderId="12" xfId="0" applyFont="1" applyFill="1" applyBorder="1" applyAlignment="1" applyProtection="1">
      <alignment vertical="center" wrapText="1"/>
    </xf>
    <xf numFmtId="165" fontId="15" fillId="7" borderId="12" xfId="0" applyNumberFormat="1" applyFont="1" applyFill="1" applyBorder="1" applyAlignment="1" applyProtection="1">
      <alignment vertical="center" wrapText="1"/>
    </xf>
    <xf numFmtId="0" fontId="6" fillId="7" borderId="13" xfId="0" applyFont="1" applyFill="1" applyBorder="1" applyAlignment="1" applyProtection="1">
      <alignment vertical="center"/>
    </xf>
    <xf numFmtId="0" fontId="0" fillId="7" borderId="0" xfId="0" applyFill="1" applyProtection="1"/>
    <xf numFmtId="0" fontId="0" fillId="7" borderId="6" xfId="0" applyFill="1" applyBorder="1" applyProtection="1"/>
    <xf numFmtId="0" fontId="5" fillId="9" borderId="0" xfId="0" applyFont="1" applyFill="1" applyAlignment="1" applyProtection="1">
      <alignment vertical="top"/>
    </xf>
    <xf numFmtId="9" fontId="9" fillId="0" borderId="19" xfId="0" applyNumberFormat="1" applyFont="1" applyBorder="1" applyAlignment="1">
      <alignment horizontal="center"/>
    </xf>
    <xf numFmtId="0" fontId="9" fillId="0" borderId="19" xfId="0" applyFont="1" applyBorder="1" applyAlignment="1">
      <alignment horizontal="center"/>
    </xf>
    <xf numFmtId="0" fontId="6" fillId="0" borderId="13" xfId="0" applyFont="1" applyBorder="1" applyAlignment="1" applyProtection="1">
      <alignment vertical="center"/>
    </xf>
    <xf numFmtId="0" fontId="17" fillId="0" borderId="0" xfId="0" applyFont="1" applyProtection="1"/>
    <xf numFmtId="0" fontId="3" fillId="0" borderId="20" xfId="0" applyFont="1" applyFill="1" applyBorder="1" applyAlignment="1">
      <alignment horizontal="left" vertical="top" wrapText="1"/>
    </xf>
    <xf numFmtId="0" fontId="3" fillId="7" borderId="21" xfId="1" applyFill="1" applyBorder="1" applyAlignment="1">
      <alignment horizontal="left" vertical="top" wrapText="1"/>
    </xf>
    <xf numFmtId="0" fontId="6" fillId="5" borderId="14" xfId="0" applyFont="1" applyFill="1" applyBorder="1" applyAlignment="1" applyProtection="1">
      <alignment vertical="top" wrapText="1"/>
    </xf>
    <xf numFmtId="0" fontId="3" fillId="7" borderId="19" xfId="1" applyFill="1" applyBorder="1" applyAlignment="1">
      <alignment horizontal="left" vertical="top" wrapText="1"/>
    </xf>
    <xf numFmtId="0" fontId="3" fillId="0" borderId="1" xfId="5" applyBorder="1" applyAlignment="1" applyProtection="1">
      <alignment vertical="top" wrapText="1"/>
      <protection locked="0"/>
    </xf>
    <xf numFmtId="0" fontId="3" fillId="0" borderId="1" xfId="4" applyBorder="1" applyAlignment="1" applyProtection="1">
      <alignment vertical="top" wrapText="1"/>
      <protection locked="0"/>
    </xf>
    <xf numFmtId="0" fontId="3" fillId="0" borderId="10" xfId="4" applyBorder="1" applyAlignment="1" applyProtection="1">
      <alignment vertical="top" wrapText="1"/>
      <protection locked="0"/>
    </xf>
    <xf numFmtId="0" fontId="3" fillId="0" borderId="19" xfId="4" applyBorder="1" applyAlignment="1" applyProtection="1">
      <alignment vertical="top" wrapText="1"/>
      <protection locked="0"/>
    </xf>
    <xf numFmtId="0" fontId="3" fillId="0" borderId="24" xfId="4" applyBorder="1" applyAlignment="1">
      <alignment horizontal="left" vertical="top" wrapText="1"/>
    </xf>
    <xf numFmtId="0" fontId="3" fillId="0" borderId="20" xfId="4" applyBorder="1" applyAlignment="1">
      <alignment horizontal="left" vertical="top" wrapText="1"/>
    </xf>
    <xf numFmtId="0" fontId="3" fillId="0" borderId="24" xfId="1" applyBorder="1" applyAlignment="1">
      <alignment horizontal="left" vertical="top" wrapText="1"/>
    </xf>
    <xf numFmtId="0" fontId="3" fillId="0" borderId="24" xfId="0" applyFont="1" applyFill="1" applyBorder="1" applyAlignment="1" applyProtection="1">
      <alignment vertical="top" wrapText="1"/>
    </xf>
    <xf numFmtId="0" fontId="3" fillId="0" borderId="1" xfId="1" applyBorder="1" applyAlignment="1" applyProtection="1">
      <alignment vertical="top" wrapText="1"/>
      <protection locked="0"/>
    </xf>
    <xf numFmtId="0" fontId="3" fillId="7" borderId="1" xfId="5" applyFill="1" applyBorder="1" applyAlignment="1" applyProtection="1">
      <alignment vertical="top" wrapText="1"/>
      <protection locked="0"/>
    </xf>
    <xf numFmtId="0" fontId="3" fillId="0" borderId="0" xfId="4" applyAlignment="1">
      <alignment horizontal="left" vertical="top" wrapText="1"/>
    </xf>
    <xf numFmtId="0" fontId="3" fillId="0" borderId="20" xfId="1" applyBorder="1" applyAlignment="1">
      <alignment horizontal="left" vertical="top" wrapText="1"/>
    </xf>
    <xf numFmtId="0" fontId="3" fillId="7" borderId="19" xfId="0" applyFont="1" applyFill="1" applyBorder="1" applyAlignment="1" applyProtection="1">
      <alignment vertical="top" wrapText="1"/>
    </xf>
    <xf numFmtId="0" fontId="3" fillId="7" borderId="19" xfId="0" applyFont="1" applyFill="1" applyBorder="1" applyAlignment="1" applyProtection="1">
      <alignment horizontal="left" vertical="top" wrapText="1"/>
    </xf>
    <xf numFmtId="0" fontId="3" fillId="7" borderId="19" xfId="0" applyFont="1" applyFill="1" applyBorder="1" applyAlignment="1" applyProtection="1">
      <alignment wrapText="1"/>
    </xf>
    <xf numFmtId="0" fontId="17" fillId="7" borderId="0" xfId="0" applyFont="1" applyFill="1" applyProtection="1"/>
    <xf numFmtId="0" fontId="3" fillId="7" borderId="0" xfId="0" applyFont="1" applyFill="1" applyAlignment="1">
      <alignment vertical="center"/>
    </xf>
    <xf numFmtId="0" fontId="1" fillId="7" borderId="0" xfId="0" applyFont="1" applyFill="1" applyProtection="1"/>
    <xf numFmtId="0" fontId="3" fillId="7" borderId="0" xfId="0" applyFont="1" applyFill="1" applyProtection="1"/>
    <xf numFmtId="0" fontId="6" fillId="6" borderId="30" xfId="0" applyFont="1" applyFill="1" applyBorder="1" applyAlignment="1" applyProtection="1">
      <alignment vertical="top"/>
    </xf>
    <xf numFmtId="0" fontId="6" fillId="6" borderId="31" xfId="0" applyFont="1" applyFill="1" applyBorder="1" applyAlignment="1" applyProtection="1">
      <alignment vertical="top"/>
    </xf>
    <xf numFmtId="0" fontId="6" fillId="6" borderId="32" xfId="0" applyFont="1" applyFill="1" applyBorder="1" applyAlignment="1" applyProtection="1">
      <alignment vertical="top"/>
    </xf>
    <xf numFmtId="0" fontId="0" fillId="7" borderId="6" xfId="0" applyFill="1" applyBorder="1"/>
    <xf numFmtId="0" fontId="0" fillId="7" borderId="30" xfId="0" applyFill="1" applyBorder="1"/>
    <xf numFmtId="0" fontId="0" fillId="7" borderId="31" xfId="0" applyFill="1" applyBorder="1"/>
    <xf numFmtId="0" fontId="0" fillId="7" borderId="32" xfId="0" applyFill="1" applyBorder="1"/>
    <xf numFmtId="0" fontId="0" fillId="7" borderId="27" xfId="0" applyFill="1" applyBorder="1"/>
    <xf numFmtId="0" fontId="18" fillId="7" borderId="0" xfId="0" applyFont="1" applyFill="1"/>
    <xf numFmtId="0" fontId="6" fillId="0" borderId="10" xfId="0" applyFont="1" applyBorder="1" applyAlignment="1" applyProtection="1">
      <alignment vertical="center"/>
    </xf>
    <xf numFmtId="0" fontId="3" fillId="0" borderId="19" xfId="0" applyFont="1" applyBorder="1" applyAlignment="1" applyProtection="1">
      <alignment horizontal="left" vertical="top" wrapText="1"/>
      <protection locked="0"/>
    </xf>
    <xf numFmtId="0" fontId="3" fillId="7" borderId="19" xfId="1" applyFill="1" applyBorder="1" applyAlignment="1" applyProtection="1">
      <alignment vertical="top" wrapText="1"/>
      <protection locked="0"/>
    </xf>
    <xf numFmtId="0" fontId="3" fillId="0" borderId="47" xfId="3" applyFont="1" applyBorder="1" applyAlignment="1">
      <alignment vertical="top" wrapText="1"/>
    </xf>
    <xf numFmtId="0" fontId="3" fillId="0" borderId="19" xfId="3" applyFont="1" applyBorder="1" applyAlignment="1">
      <alignment vertical="top" wrapText="1"/>
    </xf>
    <xf numFmtId="0" fontId="3" fillId="7" borderId="19" xfId="3" applyFont="1" applyFill="1" applyBorder="1" applyAlignment="1">
      <alignment vertical="top" wrapText="1"/>
    </xf>
    <xf numFmtId="0" fontId="3" fillId="0" borderId="19" xfId="0" applyFont="1" applyBorder="1" applyAlignment="1">
      <alignment horizontal="center" vertical="center" wrapText="1"/>
    </xf>
    <xf numFmtId="0" fontId="6" fillId="4" borderId="11" xfId="0" applyFont="1" applyFill="1" applyBorder="1" applyAlignment="1" applyProtection="1">
      <alignment horizontal="left"/>
    </xf>
    <xf numFmtId="0" fontId="6" fillId="4" borderId="11" xfId="0" applyFont="1" applyFill="1" applyBorder="1" applyAlignment="1" applyProtection="1">
      <alignment wrapText="1"/>
      <protection locked="0"/>
    </xf>
    <xf numFmtId="0" fontId="6" fillId="4" borderId="11" xfId="0" applyFont="1" applyFill="1" applyBorder="1" applyProtection="1">
      <protection locked="0"/>
    </xf>
    <xf numFmtId="0" fontId="11" fillId="0" borderId="0" xfId="0" applyFont="1" applyProtection="1"/>
    <xf numFmtId="0" fontId="5" fillId="0" borderId="0" xfId="0" applyFont="1" applyFill="1" applyAlignment="1" applyProtection="1">
      <alignment wrapText="1"/>
    </xf>
    <xf numFmtId="0" fontId="11" fillId="0" borderId="0" xfId="0" applyFont="1" applyFill="1" applyProtection="1"/>
    <xf numFmtId="0" fontId="3" fillId="0" borderId="19" xfId="1" applyBorder="1" applyAlignment="1">
      <alignment horizontal="center" vertical="top"/>
    </xf>
    <xf numFmtId="0" fontId="5" fillId="7" borderId="0" xfId="0" applyFont="1" applyFill="1" applyAlignment="1" applyProtection="1">
      <alignment wrapText="1"/>
    </xf>
    <xf numFmtId="0" fontId="5" fillId="0" borderId="0" xfId="0" applyFont="1" applyFill="1" applyAlignment="1" applyProtection="1">
      <alignment vertical="top" wrapText="1"/>
    </xf>
    <xf numFmtId="10" fontId="5" fillId="0" borderId="0" xfId="0" applyNumberFormat="1" applyFont="1" applyFill="1" applyAlignment="1" applyProtection="1">
      <alignment vertical="top" wrapText="1"/>
    </xf>
    <xf numFmtId="0" fontId="11" fillId="0" borderId="0" xfId="0" applyFont="1" applyProtection="1">
      <protection locked="0"/>
    </xf>
    <xf numFmtId="0" fontId="19" fillId="0" borderId="0" xfId="0" applyFont="1"/>
    <xf numFmtId="0" fontId="19" fillId="0" borderId="0" xfId="0" applyFont="1" applyProtection="1"/>
    <xf numFmtId="0" fontId="11" fillId="0" borderId="0" xfId="0" applyFont="1"/>
    <xf numFmtId="0" fontId="12" fillId="0" borderId="0" xfId="0" applyFont="1" applyFill="1" applyProtection="1"/>
    <xf numFmtId="0" fontId="3" fillId="0" borderId="19" xfId="4" applyBorder="1" applyAlignment="1">
      <alignment vertical="top" wrapText="1"/>
    </xf>
    <xf numFmtId="0" fontId="20" fillId="0" borderId="0" xfId="0" applyFont="1" applyFill="1" applyProtection="1"/>
    <xf numFmtId="0" fontId="3" fillId="0" borderId="10" xfId="0" applyFont="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lignment horizontal="left" vertical="top"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5" fillId="7" borderId="0" xfId="0" applyFont="1" applyFill="1"/>
    <xf numFmtId="0" fontId="5" fillId="0" borderId="0" xfId="0" applyFont="1"/>
    <xf numFmtId="0" fontId="5" fillId="0" borderId="0" xfId="0" applyFont="1" applyFill="1"/>
    <xf numFmtId="166" fontId="5" fillId="0" borderId="19" xfId="0" applyNumberFormat="1" applyFont="1" applyBorder="1" applyAlignment="1">
      <alignment horizontal="left" vertical="top" wrapText="1"/>
    </xf>
    <xf numFmtId="14" fontId="5" fillId="0" borderId="19" xfId="0" applyNumberFormat="1" applyFont="1" applyBorder="1" applyAlignment="1">
      <alignment horizontal="left" vertical="top" wrapText="1"/>
    </xf>
    <xf numFmtId="49" fontId="5" fillId="7" borderId="0" xfId="0" applyNumberFormat="1" applyFont="1" applyFill="1"/>
    <xf numFmtId="49" fontId="5" fillId="0" borderId="0" xfId="0" applyNumberFormat="1" applyFont="1"/>
    <xf numFmtId="0" fontId="5" fillId="3" borderId="14" xfId="0" applyFont="1" applyFill="1" applyBorder="1" applyAlignment="1" applyProtection="1">
      <alignment vertical="center"/>
    </xf>
    <xf numFmtId="0" fontId="3" fillId="7" borderId="19" xfId="0" applyFont="1" applyFill="1" applyBorder="1" applyAlignment="1" applyProtection="1">
      <alignment horizontal="left" vertical="top" wrapText="1"/>
      <protection locked="0"/>
    </xf>
    <xf numFmtId="0" fontId="3" fillId="7" borderId="19" xfId="0" quotePrefix="1" applyFont="1" applyFill="1" applyBorder="1" applyAlignment="1" applyProtection="1">
      <alignment vertical="top" wrapText="1"/>
    </xf>
    <xf numFmtId="0" fontId="11" fillId="9" borderId="0" xfId="0" applyFont="1" applyFill="1" applyProtection="1"/>
    <xf numFmtId="0" fontId="15" fillId="7" borderId="19" xfId="0" applyFont="1" applyFill="1" applyBorder="1" applyAlignment="1">
      <alignment horizontal="left" vertical="top" wrapText="1"/>
    </xf>
    <xf numFmtId="0" fontId="5" fillId="9" borderId="0" xfId="0" applyFont="1" applyFill="1" applyProtection="1"/>
    <xf numFmtId="0" fontId="6" fillId="9" borderId="11" xfId="0" applyFont="1" applyFill="1" applyBorder="1" applyProtection="1">
      <protection locked="0"/>
    </xf>
    <xf numFmtId="0" fontId="3" fillId="0" borderId="19" xfId="0" applyFont="1" applyFill="1" applyBorder="1" applyAlignment="1" applyProtection="1">
      <alignment vertical="top" wrapText="1"/>
    </xf>
    <xf numFmtId="0" fontId="3" fillId="0" borderId="19" xfId="0" applyFont="1" applyFill="1" applyBorder="1" applyAlignment="1" applyProtection="1">
      <alignment horizontal="left" vertical="top" wrapText="1"/>
    </xf>
    <xf numFmtId="0" fontId="3" fillId="7" borderId="0" xfId="2" applyFill="1"/>
    <xf numFmtId="0" fontId="3" fillId="0" borderId="0" xfId="2"/>
    <xf numFmtId="0" fontId="3" fillId="0" borderId="40" xfId="0" applyFont="1" applyBorder="1" applyAlignment="1" applyProtection="1">
      <alignment horizontal="left" vertical="top" wrapText="1"/>
      <protection locked="0"/>
    </xf>
    <xf numFmtId="14" fontId="3" fillId="0" borderId="40" xfId="0" quotePrefix="1" applyNumberFormat="1" applyFont="1" applyBorder="1" applyAlignment="1" applyProtection="1">
      <alignment horizontal="left" vertical="top" wrapText="1"/>
      <protection locked="0"/>
    </xf>
    <xf numFmtId="164" fontId="3" fillId="0" borderId="40" xfId="0" applyNumberFormat="1"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65" fontId="15" fillId="0" borderId="12" xfId="0" applyNumberFormat="1" applyFont="1" applyBorder="1" applyAlignment="1" applyProtection="1">
      <alignment horizontal="left" vertical="top" wrapText="1"/>
      <protection locked="0"/>
    </xf>
    <xf numFmtId="10" fontId="3" fillId="7" borderId="19" xfId="0" applyNumberFormat="1" applyFont="1" applyFill="1" applyBorder="1" applyAlignment="1" applyProtection="1">
      <alignment horizontal="left" vertical="top" wrapText="1"/>
    </xf>
    <xf numFmtId="0" fontId="3" fillId="7" borderId="19" xfId="0" quotePrefix="1" applyFont="1" applyFill="1" applyBorder="1" applyAlignment="1" applyProtection="1">
      <alignment horizontal="left" vertical="top" wrapText="1"/>
    </xf>
    <xf numFmtId="166" fontId="3" fillId="0" borderId="19" xfId="1" applyNumberFormat="1" applyBorder="1" applyAlignment="1">
      <alignment horizontal="left" vertical="top" wrapText="1"/>
    </xf>
    <xf numFmtId="14" fontId="3" fillId="0" borderId="19" xfId="1" applyNumberFormat="1" applyBorder="1" applyAlignment="1">
      <alignment horizontal="left" vertical="top" wrapText="1"/>
    </xf>
    <xf numFmtId="0" fontId="3" fillId="0" borderId="19" xfId="1" applyBorder="1" applyAlignment="1">
      <alignment horizontal="left" vertical="top"/>
    </xf>
    <xf numFmtId="14" fontId="0" fillId="0" borderId="0" xfId="0" applyNumberFormat="1"/>
    <xf numFmtId="0" fontId="6" fillId="8" borderId="19" xfId="0" applyFont="1" applyFill="1" applyBorder="1" applyAlignment="1" applyProtection="1">
      <alignment horizontal="left" vertical="top" wrapText="1"/>
    </xf>
    <xf numFmtId="10" fontId="3" fillId="0" borderId="19" xfId="0" applyNumberFormat="1" applyFont="1" applyFill="1" applyBorder="1" applyAlignment="1" applyProtection="1">
      <alignment horizontal="left" vertical="top" wrapText="1"/>
    </xf>
    <xf numFmtId="0" fontId="22" fillId="0" borderId="19"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protection locked="0"/>
    </xf>
    <xf numFmtId="0" fontId="5" fillId="0" borderId="19" xfId="0" applyFont="1" applyFill="1" applyBorder="1" applyAlignment="1" applyProtection="1">
      <alignment vertical="top" wrapText="1"/>
      <protection locked="0"/>
    </xf>
    <xf numFmtId="0" fontId="3" fillId="7" borderId="19" xfId="0" applyFont="1" applyFill="1" applyBorder="1" applyAlignment="1">
      <alignment horizontal="left" vertical="top" wrapText="1"/>
    </xf>
    <xf numFmtId="0" fontId="6" fillId="4" borderId="11" xfId="0" applyFont="1" applyFill="1" applyBorder="1" applyAlignment="1">
      <alignment horizontal="left"/>
    </xf>
    <xf numFmtId="0" fontId="6" fillId="5" borderId="17" xfId="0" applyFont="1" applyFill="1" applyBorder="1" applyAlignment="1">
      <alignment vertical="top" wrapText="1"/>
    </xf>
    <xf numFmtId="10" fontId="6" fillId="5" borderId="17" xfId="0" applyNumberFormat="1" applyFont="1" applyFill="1" applyBorder="1" applyAlignment="1">
      <alignment vertical="top" wrapText="1"/>
    </xf>
    <xf numFmtId="0" fontId="6" fillId="8" borderId="17" xfId="0" applyFont="1" applyFill="1" applyBorder="1" applyAlignment="1">
      <alignment vertical="top" wrapText="1"/>
    </xf>
    <xf numFmtId="0" fontId="5" fillId="9" borderId="0" xfId="0" applyFont="1" applyFill="1" applyAlignment="1">
      <alignment vertical="top"/>
    </xf>
    <xf numFmtId="0" fontId="6" fillId="9" borderId="17" xfId="0" applyFont="1" applyFill="1" applyBorder="1" applyAlignment="1">
      <alignment horizontal="center" vertical="top" wrapText="1"/>
    </xf>
    <xf numFmtId="0" fontId="6" fillId="9" borderId="17" xfId="0" applyFont="1" applyFill="1" applyBorder="1" applyAlignment="1">
      <alignment vertical="top" wrapText="1"/>
    </xf>
    <xf numFmtId="0" fontId="5" fillId="0" borderId="0" xfId="0" applyFont="1" applyAlignment="1">
      <alignment wrapText="1"/>
    </xf>
    <xf numFmtId="0" fontId="6" fillId="5" borderId="17" xfId="0" applyFont="1" applyFill="1" applyBorder="1" applyAlignment="1">
      <alignment horizontal="center" vertical="top" wrapText="1"/>
    </xf>
    <xf numFmtId="0" fontId="3" fillId="7" borderId="19" xfId="0" applyFont="1" applyFill="1" applyBorder="1" applyAlignment="1">
      <alignment vertical="top" wrapText="1"/>
    </xf>
    <xf numFmtId="0" fontId="5" fillId="7" borderId="19" xfId="0" applyFont="1" applyFill="1" applyBorder="1" applyAlignment="1">
      <alignment horizontal="left" vertical="top" wrapText="1"/>
    </xf>
    <xf numFmtId="10" fontId="3" fillId="7" borderId="19" xfId="0" applyNumberFormat="1" applyFont="1" applyFill="1" applyBorder="1" applyAlignment="1">
      <alignment horizontal="left" vertical="top" wrapText="1"/>
    </xf>
    <xf numFmtId="0" fontId="5" fillId="7" borderId="0" xfId="0" applyFont="1" applyFill="1" applyAlignment="1">
      <alignment wrapText="1"/>
    </xf>
    <xf numFmtId="0" fontId="3" fillId="7" borderId="19" xfId="0" quotePrefix="1" applyFont="1" applyFill="1" applyBorder="1" applyAlignment="1">
      <alignment vertical="top" wrapText="1"/>
    </xf>
    <xf numFmtId="0" fontId="3" fillId="7" borderId="19" xfId="0" applyFont="1" applyFill="1" applyBorder="1" applyAlignment="1">
      <alignment wrapText="1"/>
    </xf>
    <xf numFmtId="0" fontId="5" fillId="7" borderId="19" xfId="0" applyFont="1" applyFill="1" applyBorder="1" applyAlignment="1">
      <alignment vertical="top" wrapText="1"/>
    </xf>
    <xf numFmtId="0" fontId="3" fillId="7" borderId="19" xfId="0" quotePrefix="1" applyFont="1" applyFill="1" applyBorder="1" applyAlignment="1">
      <alignment horizontal="left" vertical="top" wrapText="1"/>
    </xf>
    <xf numFmtId="0" fontId="3" fillId="0" borderId="19" xfId="0" applyFont="1" applyBorder="1" applyAlignment="1">
      <alignment vertical="top" wrapText="1"/>
    </xf>
    <xf numFmtId="0" fontId="5" fillId="3" borderId="0" xfId="0" applyFont="1" applyFill="1" applyAlignment="1">
      <alignment horizontal="left" vertical="center"/>
    </xf>
    <xf numFmtId="0" fontId="5" fillId="3" borderId="14" xfId="0" applyFont="1" applyFill="1" applyBorder="1" applyAlignment="1">
      <alignment vertical="center"/>
    </xf>
    <xf numFmtId="0" fontId="5" fillId="3" borderId="0" xfId="0" applyFont="1" applyFill="1"/>
    <xf numFmtId="0" fontId="5" fillId="9" borderId="0" xfId="0" applyFont="1" applyFill="1"/>
    <xf numFmtId="0" fontId="5" fillId="0" borderId="0" xfId="0" applyFont="1" applyAlignment="1">
      <alignment vertical="top" wrapText="1"/>
    </xf>
    <xf numFmtId="10" fontId="5" fillId="0" borderId="0" xfId="0" applyNumberFormat="1" applyFont="1" applyAlignment="1">
      <alignment vertical="top" wrapText="1"/>
    </xf>
    <xf numFmtId="0" fontId="7" fillId="7" borderId="0" xfId="0" applyFont="1" applyFill="1" applyAlignment="1">
      <alignment vertical="top" wrapText="1"/>
    </xf>
    <xf numFmtId="0" fontId="3" fillId="7" borderId="20" xfId="0" applyFont="1" applyFill="1" applyBorder="1"/>
    <xf numFmtId="0" fontId="7" fillId="7" borderId="0" xfId="0" applyFont="1" applyFill="1" applyAlignment="1">
      <alignment vertical="top"/>
    </xf>
    <xf numFmtId="0" fontId="8" fillId="7" borderId="0" xfId="0" applyFont="1" applyFill="1" applyAlignment="1">
      <alignment horizontal="center" vertical="center"/>
    </xf>
    <xf numFmtId="0" fontId="6" fillId="3" borderId="24" xfId="0" applyFont="1" applyFill="1" applyBorder="1"/>
    <xf numFmtId="0" fontId="6" fillId="3" borderId="21" xfId="0" applyFont="1" applyFill="1" applyBorder="1"/>
    <xf numFmtId="0" fontId="6" fillId="3" borderId="20" xfId="0" applyFont="1" applyFill="1" applyBorder="1"/>
    <xf numFmtId="0" fontId="3" fillId="0" borderId="44" xfId="0" applyFont="1" applyBorder="1" applyAlignment="1">
      <alignment horizontal="center" vertical="center"/>
    </xf>
    <xf numFmtId="0" fontId="3" fillId="0" borderId="43" xfId="0" applyFont="1" applyBorder="1" applyAlignment="1">
      <alignment horizontal="center" vertical="center"/>
    </xf>
    <xf numFmtId="0" fontId="6" fillId="3" borderId="35" xfId="0" applyFont="1" applyFill="1" applyBorder="1"/>
    <xf numFmtId="0" fontId="6" fillId="3" borderId="34" xfId="0" applyFont="1" applyFill="1" applyBorder="1"/>
    <xf numFmtId="0" fontId="6" fillId="3" borderId="33" xfId="0" applyFont="1" applyFill="1" applyBorder="1"/>
    <xf numFmtId="0" fontId="6" fillId="7" borderId="28" xfId="0" applyFont="1" applyFill="1" applyBorder="1"/>
    <xf numFmtId="0" fontId="6" fillId="5" borderId="27" xfId="0" applyFont="1" applyFill="1" applyBorder="1"/>
    <xf numFmtId="0" fontId="6" fillId="5" borderId="26" xfId="0" applyFont="1" applyFill="1" applyBorder="1"/>
    <xf numFmtId="0" fontId="6" fillId="5" borderId="25" xfId="0" applyFont="1" applyFill="1" applyBorder="1"/>
    <xf numFmtId="0" fontId="3" fillId="7" borderId="0" xfId="0" applyFont="1" applyFill="1" applyAlignment="1">
      <alignment vertical="top"/>
    </xf>
    <xf numFmtId="0" fontId="6" fillId="7" borderId="0" xfId="0" applyFont="1" applyFill="1" applyAlignment="1">
      <alignment vertical="center"/>
    </xf>
    <xf numFmtId="0" fontId="6" fillId="4" borderId="24" xfId="0" applyFont="1" applyFill="1" applyBorder="1"/>
    <xf numFmtId="0" fontId="6" fillId="4" borderId="21" xfId="0" applyFont="1" applyFill="1" applyBorder="1"/>
    <xf numFmtId="0" fontId="6" fillId="4" borderId="20" xfId="0" applyFont="1" applyFill="1" applyBorder="1"/>
    <xf numFmtId="0" fontId="5" fillId="0" borderId="19" xfId="0" applyFont="1" applyFill="1" applyBorder="1" applyAlignment="1" applyProtection="1">
      <alignment horizontal="left" vertical="top" wrapText="1"/>
    </xf>
    <xf numFmtId="0" fontId="0" fillId="0" borderId="19" xfId="0" applyFill="1" applyBorder="1" applyAlignment="1" applyProtection="1">
      <alignment horizontal="left" vertical="top" wrapText="1"/>
      <protection locked="0"/>
    </xf>
    <xf numFmtId="0" fontId="3" fillId="7" borderId="47" xfId="3" applyFont="1" applyFill="1" applyBorder="1" applyAlignment="1">
      <alignment vertical="top" wrapText="1"/>
    </xf>
    <xf numFmtId="0" fontId="3" fillId="0" borderId="49" xfId="1" applyBorder="1" applyAlignment="1">
      <alignment horizontal="left" vertical="top" wrapText="1"/>
    </xf>
    <xf numFmtId="0" fontId="3" fillId="0" borderId="49" xfId="3" applyFont="1" applyBorder="1" applyAlignment="1">
      <alignment vertical="top" wrapText="1"/>
    </xf>
    <xf numFmtId="0" fontId="3" fillId="0" borderId="19" xfId="3" applyFont="1" applyBorder="1" applyAlignment="1">
      <alignment horizontal="left" vertical="top" wrapText="1"/>
    </xf>
    <xf numFmtId="0" fontId="3" fillId="7" borderId="19" xfId="5" applyFill="1" applyBorder="1" applyAlignment="1" applyProtection="1">
      <alignment horizontal="left" vertical="top" wrapText="1"/>
      <protection locked="0"/>
    </xf>
    <xf numFmtId="0" fontId="3" fillId="0" borderId="19" xfId="6" applyFont="1" applyFill="1" applyBorder="1" applyAlignment="1" applyProtection="1">
      <alignment horizontal="left" vertical="top" wrapText="1"/>
      <protection locked="0"/>
    </xf>
    <xf numFmtId="0" fontId="3" fillId="0" borderId="19" xfId="0" applyFont="1" applyFill="1" applyBorder="1" applyAlignment="1" applyProtection="1">
      <alignment horizontal="left" vertical="top"/>
    </xf>
    <xf numFmtId="0" fontId="3" fillId="0" borderId="19" xfId="6" applyFont="1" applyFill="1" applyBorder="1" applyAlignment="1" applyProtection="1">
      <alignment horizontal="left" vertical="top" wrapText="1"/>
    </xf>
    <xf numFmtId="10" fontId="3" fillId="0" borderId="19" xfId="6" applyNumberFormat="1" applyFont="1" applyFill="1" applyBorder="1" applyAlignment="1" applyProtection="1">
      <alignment horizontal="left" vertical="top" wrapText="1"/>
    </xf>
    <xf numFmtId="0" fontId="6" fillId="4" borderId="10" xfId="7" applyFont="1" applyFill="1" applyBorder="1"/>
    <xf numFmtId="0" fontId="6" fillId="4" borderId="11" xfId="7" applyFont="1" applyFill="1" applyBorder="1"/>
    <xf numFmtId="0" fontId="26" fillId="0" borderId="0" xfId="7"/>
    <xf numFmtId="0" fontId="6" fillId="5" borderId="1" xfId="7" applyFont="1" applyFill="1" applyBorder="1" applyAlignment="1">
      <alignment horizontal="left" vertical="center" wrapText="1"/>
    </xf>
    <xf numFmtId="166" fontId="26" fillId="0" borderId="1" xfId="7" applyNumberFormat="1" applyBorder="1" applyAlignment="1">
      <alignment horizontal="left" vertical="top"/>
    </xf>
    <xf numFmtId="14" fontId="3" fillId="0" borderId="10" xfId="7" applyNumberFormat="1" applyFont="1" applyBorder="1" applyAlignment="1">
      <alignment horizontal="left" vertical="top"/>
    </xf>
    <xf numFmtId="0" fontId="5" fillId="11" borderId="50" xfId="7" applyFont="1" applyFill="1" applyBorder="1" applyAlignment="1">
      <alignment horizontal="left" vertical="top" wrapText="1"/>
    </xf>
    <xf numFmtId="14" fontId="26" fillId="0" borderId="1" xfId="7" applyNumberFormat="1" applyBorder="1" applyAlignment="1">
      <alignment horizontal="left" vertical="top"/>
    </xf>
    <xf numFmtId="14" fontId="3" fillId="0" borderId="50" xfId="1" applyNumberFormat="1" applyBorder="1" applyAlignment="1">
      <alignment horizontal="left" vertical="top" wrapText="1"/>
    </xf>
    <xf numFmtId="49" fontId="3" fillId="0" borderId="50" xfId="0" applyNumberFormat="1" applyFont="1" applyBorder="1" applyAlignment="1">
      <alignment vertical="top" wrapText="1"/>
    </xf>
    <xf numFmtId="0" fontId="3" fillId="0" borderId="17" xfId="0" applyFont="1" applyBorder="1" applyAlignment="1">
      <alignment horizontal="left" vertical="top" wrapText="1"/>
    </xf>
    <xf numFmtId="0" fontId="21" fillId="10" borderId="50" xfId="0" applyFont="1" applyFill="1" applyBorder="1" applyAlignment="1">
      <alignment wrapText="1"/>
    </xf>
    <xf numFmtId="0" fontId="13" fillId="7" borderId="50" xfId="0" applyFont="1" applyFill="1" applyBorder="1" applyAlignment="1">
      <alignment horizontal="left" vertical="center" wrapText="1"/>
    </xf>
    <xf numFmtId="0" fontId="13" fillId="7" borderId="50" xfId="0" applyFont="1" applyFill="1" applyBorder="1" applyAlignment="1">
      <alignment horizontal="center" wrapText="1"/>
    </xf>
    <xf numFmtId="0" fontId="7" fillId="7" borderId="28" xfId="0" applyFont="1" applyFill="1" applyBorder="1" applyAlignment="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6" fillId="6" borderId="25" xfId="0" applyFont="1" applyFill="1" applyBorder="1" applyAlignment="1" applyProtection="1">
      <alignment horizontal="left" vertical="top"/>
    </xf>
    <xf numFmtId="0" fontId="6" fillId="6" borderId="26" xfId="0" applyFont="1" applyFill="1" applyBorder="1" applyAlignment="1" applyProtection="1">
      <alignment horizontal="left" vertical="top"/>
    </xf>
    <xf numFmtId="0" fontId="6" fillId="6" borderId="27" xfId="0" applyFont="1" applyFill="1" applyBorder="1" applyAlignment="1" applyProtection="1">
      <alignment horizontal="left" vertical="top"/>
    </xf>
    <xf numFmtId="0" fontId="6" fillId="6" borderId="30" xfId="0" applyFont="1" applyFill="1" applyBorder="1" applyAlignment="1" applyProtection="1">
      <alignment horizontal="left" vertical="top"/>
    </xf>
    <xf numFmtId="0" fontId="6" fillId="6" borderId="31" xfId="0" applyFont="1" applyFill="1" applyBorder="1" applyAlignment="1" applyProtection="1">
      <alignment horizontal="left" vertical="top"/>
    </xf>
    <xf numFmtId="0" fontId="6" fillId="6" borderId="32" xfId="0" applyFont="1" applyFill="1" applyBorder="1" applyAlignment="1" applyProtection="1">
      <alignment horizontal="left" vertical="top"/>
    </xf>
    <xf numFmtId="0" fontId="3" fillId="7" borderId="25" xfId="0" applyFont="1" applyFill="1" applyBorder="1" applyAlignment="1" applyProtection="1">
      <alignment horizontal="left" vertical="top" wrapText="1"/>
    </xf>
    <xf numFmtId="0" fontId="3" fillId="7" borderId="26" xfId="0" applyFont="1" applyFill="1" applyBorder="1" applyAlignment="1" applyProtection="1">
      <alignment horizontal="left" vertical="top" wrapText="1"/>
    </xf>
    <xf numFmtId="0" fontId="3" fillId="7" borderId="27" xfId="0" applyFont="1" applyFill="1" applyBorder="1" applyAlignment="1" applyProtection="1">
      <alignment horizontal="left" vertical="top" wrapText="1"/>
    </xf>
    <xf numFmtId="0" fontId="3" fillId="7" borderId="30" xfId="0" applyFont="1" applyFill="1" applyBorder="1" applyAlignment="1" applyProtection="1">
      <alignment horizontal="left" vertical="top" wrapText="1"/>
    </xf>
    <xf numFmtId="0" fontId="3" fillId="7" borderId="31" xfId="0" applyFont="1" applyFill="1" applyBorder="1" applyAlignment="1" applyProtection="1">
      <alignment horizontal="left" vertical="top" wrapText="1"/>
    </xf>
    <xf numFmtId="0" fontId="3" fillId="7" borderId="32"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7" borderId="2" xfId="0" applyFont="1" applyFill="1" applyBorder="1" applyAlignment="1" applyProtection="1">
      <alignment horizontal="left" vertical="top" wrapText="1"/>
    </xf>
    <xf numFmtId="0" fontId="3" fillId="7" borderId="3" xfId="0" applyFont="1" applyFill="1" applyBorder="1" applyAlignment="1" applyProtection="1">
      <alignment horizontal="left" vertical="top"/>
    </xf>
    <xf numFmtId="0" fontId="3" fillId="7" borderId="14" xfId="0" applyFont="1" applyFill="1" applyBorder="1" applyAlignment="1" applyProtection="1">
      <alignment horizontal="left" vertical="top"/>
    </xf>
    <xf numFmtId="0" fontId="3" fillId="7" borderId="5" xfId="0" applyFont="1" applyFill="1" applyBorder="1" applyAlignment="1" applyProtection="1">
      <alignment horizontal="left" vertical="top"/>
    </xf>
    <xf numFmtId="0" fontId="3" fillId="7" borderId="0" xfId="0" applyFont="1" applyFill="1" applyAlignment="1" applyProtection="1">
      <alignment horizontal="left" vertical="top"/>
    </xf>
    <xf numFmtId="0" fontId="3" fillId="7" borderId="16" xfId="0" applyFont="1" applyFill="1" applyBorder="1" applyAlignment="1" applyProtection="1">
      <alignment horizontal="left" vertical="top"/>
    </xf>
    <xf numFmtId="0" fontId="3" fillId="7" borderId="28" xfId="0" applyFont="1" applyFill="1" applyBorder="1" applyAlignment="1" applyProtection="1">
      <alignment horizontal="left" vertical="top" wrapText="1"/>
    </xf>
    <xf numFmtId="0" fontId="3" fillId="7" borderId="0" xfId="0" applyFont="1" applyFill="1" applyAlignment="1" applyProtection="1">
      <alignment horizontal="left" vertical="top" wrapText="1"/>
    </xf>
    <xf numFmtId="0" fontId="3" fillId="7" borderId="6" xfId="0" applyFont="1" applyFill="1" applyBorder="1" applyAlignment="1" applyProtection="1">
      <alignment horizontal="left" vertical="top" wrapText="1"/>
    </xf>
  </cellXfs>
  <cellStyles count="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7 6" xfId="7" xr:uid="{87E9A291-1334-4E8B-AE32-0156D5770237}"/>
  </cellStyles>
  <dxfs count="67">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1133</xdr:colOff>
      <xdr:row>0</xdr:row>
      <xdr:rowOff>196850</xdr:rowOff>
    </xdr:from>
    <xdr:to>
      <xdr:col>3</xdr:col>
      <xdr:colOff>1133</xdr:colOff>
      <xdr:row>7</xdr:row>
      <xdr:rowOff>5122</xdr:rowOff>
    </xdr:to>
    <xdr:pic>
      <xdr:nvPicPr>
        <xdr:cNvPr id="2" name="Picture 1" descr="The official logo of the IRS" title="IRS Logo">
          <a:extLst>
            <a:ext uri="{FF2B5EF4-FFF2-40B4-BE49-F238E27FC236}">
              <a16:creationId xmlns:a16="http://schemas.microsoft.com/office/drawing/2014/main" id="{CC50F838-04F7-496A-BB4B-C37D1A22F19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3"/>
  <sheetViews>
    <sheetView zoomScale="80" zoomScaleNormal="80" workbookViewId="0">
      <selection activeCell="H18" sqref="H18"/>
    </sheetView>
  </sheetViews>
  <sheetFormatPr defaultColWidth="11.453125" defaultRowHeight="14.5" x14ac:dyDescent="0.35"/>
  <cols>
    <col min="1" max="2" width="11.453125" style="1" customWidth="1"/>
    <col min="3" max="3" width="108.26953125" style="1" customWidth="1"/>
    <col min="4" max="16" width="11.453125" style="141"/>
    <col min="17" max="16384" width="11.453125" style="1"/>
  </cols>
  <sheetData>
    <row r="1" spans="1:3" ht="15.5" x14ac:dyDescent="0.35">
      <c r="A1" s="2" t="s">
        <v>0</v>
      </c>
      <c r="B1" s="3"/>
      <c r="C1" s="4"/>
    </row>
    <row r="2" spans="1:3" ht="15.5" x14ac:dyDescent="0.35">
      <c r="A2" s="5" t="s">
        <v>1</v>
      </c>
      <c r="B2" s="6"/>
      <c r="C2" s="7"/>
    </row>
    <row r="3" spans="1:3" x14ac:dyDescent="0.35">
      <c r="A3" s="8" t="s">
        <v>2</v>
      </c>
      <c r="B3" s="9"/>
      <c r="C3" s="10"/>
    </row>
    <row r="4" spans="1:3" x14ac:dyDescent="0.35">
      <c r="A4" s="8" t="s">
        <v>3</v>
      </c>
      <c r="B4" s="9"/>
      <c r="C4" s="10"/>
    </row>
    <row r="5" spans="1:3" x14ac:dyDescent="0.35">
      <c r="A5" s="8" t="s">
        <v>2939</v>
      </c>
      <c r="B5" s="9"/>
      <c r="C5" s="10"/>
    </row>
    <row r="6" spans="1:3" x14ac:dyDescent="0.35">
      <c r="A6" s="8" t="s">
        <v>2940</v>
      </c>
      <c r="B6" s="9"/>
      <c r="C6" s="10"/>
    </row>
    <row r="7" spans="1:3" x14ac:dyDescent="0.35">
      <c r="A7" s="11"/>
      <c r="B7" s="12"/>
      <c r="C7" s="13"/>
    </row>
    <row r="8" spans="1:3" ht="18" customHeight="1" x14ac:dyDescent="0.35">
      <c r="A8" s="14" t="s">
        <v>4</v>
      </c>
      <c r="B8" s="15"/>
      <c r="C8" s="16"/>
    </row>
    <row r="9" spans="1:3" ht="12.75" customHeight="1" x14ac:dyDescent="0.35">
      <c r="A9" s="17" t="s">
        <v>5</v>
      </c>
      <c r="B9" s="18"/>
      <c r="C9" s="19"/>
    </row>
    <row r="10" spans="1:3" x14ac:dyDescent="0.35">
      <c r="A10" s="17" t="s">
        <v>6</v>
      </c>
      <c r="B10" s="18"/>
      <c r="C10" s="19"/>
    </row>
    <row r="11" spans="1:3" x14ac:dyDescent="0.35">
      <c r="A11" s="17" t="s">
        <v>7</v>
      </c>
      <c r="B11" s="18"/>
      <c r="C11" s="19"/>
    </row>
    <row r="12" spans="1:3" x14ac:dyDescent="0.35">
      <c r="A12" s="17" t="s">
        <v>8</v>
      </c>
      <c r="B12" s="18"/>
      <c r="C12" s="19"/>
    </row>
    <row r="13" spans="1:3" x14ac:dyDescent="0.35">
      <c r="A13" s="17" t="s">
        <v>9</v>
      </c>
      <c r="B13" s="18"/>
      <c r="C13" s="19"/>
    </row>
    <row r="14" spans="1:3" ht="4.5" customHeight="1" x14ac:dyDescent="0.35">
      <c r="A14" s="20"/>
      <c r="B14" s="21"/>
      <c r="C14" s="22"/>
    </row>
    <row r="15" spans="1:3" x14ac:dyDescent="0.35">
      <c r="A15" s="141"/>
      <c r="B15" s="141"/>
      <c r="C15" s="142"/>
    </row>
    <row r="16" spans="1:3" x14ac:dyDescent="0.35">
      <c r="A16" s="23" t="s">
        <v>10</v>
      </c>
      <c r="B16" s="24"/>
      <c r="C16" s="25"/>
    </row>
    <row r="17" spans="1:16" x14ac:dyDescent="0.35">
      <c r="A17" s="137" t="s">
        <v>11</v>
      </c>
      <c r="B17" s="140"/>
      <c r="C17" s="229"/>
    </row>
    <row r="18" spans="1:16" x14ac:dyDescent="0.35">
      <c r="A18" s="137" t="s">
        <v>12</v>
      </c>
      <c r="B18" s="140"/>
      <c r="C18" s="229"/>
    </row>
    <row r="19" spans="1:16" x14ac:dyDescent="0.35">
      <c r="A19" s="137" t="s">
        <v>13</v>
      </c>
      <c r="B19" s="140"/>
      <c r="C19" s="229"/>
    </row>
    <row r="20" spans="1:16" x14ac:dyDescent="0.35">
      <c r="A20" s="137" t="s">
        <v>14</v>
      </c>
      <c r="B20" s="140"/>
      <c r="C20" s="230"/>
    </row>
    <row r="21" spans="1:16" x14ac:dyDescent="0.35">
      <c r="A21" s="137" t="s">
        <v>15</v>
      </c>
      <c r="B21" s="140"/>
      <c r="C21" s="231"/>
    </row>
    <row r="22" spans="1:16" x14ac:dyDescent="0.35">
      <c r="A22" s="137" t="s">
        <v>16</v>
      </c>
      <c r="B22" s="140"/>
      <c r="C22" s="229"/>
    </row>
    <row r="23" spans="1:16" x14ac:dyDescent="0.35">
      <c r="A23" s="137" t="s">
        <v>17</v>
      </c>
      <c r="B23" s="140"/>
      <c r="C23" s="229"/>
    </row>
    <row r="24" spans="1:16" x14ac:dyDescent="0.35">
      <c r="A24" s="137" t="s">
        <v>18</v>
      </c>
      <c r="B24" s="140"/>
      <c r="C24" s="229"/>
    </row>
    <row r="25" spans="1:16" x14ac:dyDescent="0.35">
      <c r="A25" s="137" t="s">
        <v>19</v>
      </c>
      <c r="B25" s="140"/>
      <c r="C25" s="229"/>
    </row>
    <row r="26" spans="1:16" x14ac:dyDescent="0.35">
      <c r="A26" s="180" t="s">
        <v>20</v>
      </c>
      <c r="B26" s="146"/>
      <c r="C26" s="229"/>
    </row>
    <row r="27" spans="1:16" s="147" customFormat="1" ht="13" x14ac:dyDescent="0.25">
      <c r="A27" s="180" t="s">
        <v>21</v>
      </c>
      <c r="B27" s="146"/>
      <c r="C27" s="229"/>
      <c r="D27" s="167"/>
      <c r="E27" s="167"/>
      <c r="F27" s="167"/>
      <c r="G27" s="167"/>
      <c r="H27" s="167"/>
      <c r="I27" s="167"/>
      <c r="J27" s="167"/>
      <c r="K27" s="167"/>
      <c r="L27" s="167"/>
      <c r="M27" s="167"/>
      <c r="N27" s="167"/>
      <c r="O27" s="167"/>
      <c r="P27" s="167"/>
    </row>
    <row r="28" spans="1:16" x14ac:dyDescent="0.35">
      <c r="A28" s="141"/>
      <c r="B28" s="141"/>
      <c r="C28" s="142"/>
    </row>
    <row r="29" spans="1:16" x14ac:dyDescent="0.35">
      <c r="A29" s="23" t="s">
        <v>22</v>
      </c>
      <c r="B29" s="24"/>
      <c r="C29" s="25"/>
    </row>
    <row r="30" spans="1:16" x14ac:dyDescent="0.35">
      <c r="A30" s="26"/>
      <c r="B30" s="27"/>
      <c r="C30" s="28"/>
    </row>
    <row r="31" spans="1:16" x14ac:dyDescent="0.35">
      <c r="A31" s="137" t="s">
        <v>23</v>
      </c>
      <c r="B31" s="138"/>
      <c r="C31" s="232"/>
    </row>
    <row r="32" spans="1:16" x14ac:dyDescent="0.35">
      <c r="A32" s="137" t="s">
        <v>24</v>
      </c>
      <c r="B32" s="138"/>
      <c r="C32" s="232"/>
    </row>
    <row r="33" spans="1:3" ht="12.75" customHeight="1" x14ac:dyDescent="0.35">
      <c r="A33" s="137" t="s">
        <v>25</v>
      </c>
      <c r="B33" s="138"/>
      <c r="C33" s="232"/>
    </row>
    <row r="34" spans="1:3" ht="12.75" customHeight="1" x14ac:dyDescent="0.35">
      <c r="A34" s="137" t="s">
        <v>26</v>
      </c>
      <c r="B34" s="139"/>
      <c r="C34" s="233"/>
    </row>
    <row r="35" spans="1:3" x14ac:dyDescent="0.35">
      <c r="A35" s="137" t="s">
        <v>27</v>
      </c>
      <c r="B35" s="138"/>
      <c r="C35" s="232"/>
    </row>
    <row r="36" spans="1:3" x14ac:dyDescent="0.35">
      <c r="A36" s="26"/>
      <c r="B36" s="27"/>
      <c r="C36" s="28"/>
    </row>
    <row r="37" spans="1:3" x14ac:dyDescent="0.35">
      <c r="A37" s="137" t="s">
        <v>23</v>
      </c>
      <c r="B37" s="138"/>
      <c r="C37" s="232"/>
    </row>
    <row r="38" spans="1:3" x14ac:dyDescent="0.35">
      <c r="A38" s="137" t="s">
        <v>24</v>
      </c>
      <c r="B38" s="138"/>
      <c r="C38" s="232"/>
    </row>
    <row r="39" spans="1:3" x14ac:dyDescent="0.35">
      <c r="A39" s="137" t="s">
        <v>25</v>
      </c>
      <c r="B39" s="138"/>
      <c r="C39" s="232"/>
    </row>
    <row r="40" spans="1:3" x14ac:dyDescent="0.35">
      <c r="A40" s="137" t="s">
        <v>26</v>
      </c>
      <c r="B40" s="139"/>
      <c r="C40" s="233"/>
    </row>
    <row r="41" spans="1:3" x14ac:dyDescent="0.35">
      <c r="A41" s="137" t="s">
        <v>27</v>
      </c>
      <c r="B41" s="138"/>
      <c r="C41" s="232"/>
    </row>
    <row r="42" spans="1:3" x14ac:dyDescent="0.35">
      <c r="A42" s="141"/>
      <c r="B42" s="141"/>
      <c r="C42" s="141"/>
    </row>
    <row r="43" spans="1:3" x14ac:dyDescent="0.35">
      <c r="A43" s="168" t="s">
        <v>28</v>
      </c>
      <c r="B43" s="141"/>
      <c r="C43" s="141"/>
    </row>
    <row r="44" spans="1:3" x14ac:dyDescent="0.35">
      <c r="A44" s="168" t="s">
        <v>29</v>
      </c>
      <c r="B44" s="141"/>
      <c r="C44" s="141"/>
    </row>
    <row r="45" spans="1:3" x14ac:dyDescent="0.35">
      <c r="A45" s="168" t="s">
        <v>30</v>
      </c>
      <c r="B45" s="141"/>
      <c r="C45" s="141"/>
    </row>
    <row r="46" spans="1:3" x14ac:dyDescent="0.35">
      <c r="A46" s="141"/>
      <c r="B46" s="141"/>
      <c r="C46" s="141"/>
    </row>
    <row r="47" spans="1:3" ht="12.75" hidden="1" customHeight="1" x14ac:dyDescent="0.35">
      <c r="A47" s="169" t="s">
        <v>31</v>
      </c>
      <c r="B47" s="141"/>
      <c r="C47" s="141"/>
    </row>
    <row r="48" spans="1:3" ht="12.75" hidden="1" customHeight="1" x14ac:dyDescent="0.35">
      <c r="A48" s="169" t="s">
        <v>32</v>
      </c>
      <c r="B48" s="141"/>
      <c r="C48" s="141"/>
    </row>
    <row r="49" spans="1:3" ht="12.75" hidden="1" customHeight="1" x14ac:dyDescent="0.35">
      <c r="A49" s="169" t="s">
        <v>33</v>
      </c>
      <c r="B49" s="141"/>
      <c r="C49" s="141"/>
    </row>
    <row r="50" spans="1:3" hidden="1" x14ac:dyDescent="0.35">
      <c r="A50" s="141"/>
      <c r="B50" s="141"/>
      <c r="C50" s="141"/>
    </row>
    <row r="51" spans="1:3" x14ac:dyDescent="0.35">
      <c r="A51" s="141"/>
      <c r="B51" s="141"/>
      <c r="C51" s="141"/>
    </row>
    <row r="52" spans="1:3" x14ac:dyDescent="0.35">
      <c r="A52" s="141"/>
      <c r="B52" s="141"/>
      <c r="C52" s="141"/>
    </row>
    <row r="53" spans="1:3" x14ac:dyDescent="0.35">
      <c r="A53" s="141"/>
      <c r="B53" s="141"/>
      <c r="C53" s="141"/>
    </row>
    <row r="54" spans="1:3" x14ac:dyDescent="0.35">
      <c r="A54" s="141"/>
      <c r="B54" s="141"/>
      <c r="C54" s="141"/>
    </row>
    <row r="55" spans="1:3" x14ac:dyDescent="0.35">
      <c r="A55" s="141"/>
      <c r="B55" s="141"/>
      <c r="C55" s="141"/>
    </row>
    <row r="56" spans="1:3" x14ac:dyDescent="0.35">
      <c r="A56" s="141"/>
      <c r="B56" s="141"/>
      <c r="C56" s="141"/>
    </row>
    <row r="57" spans="1:3" x14ac:dyDescent="0.35">
      <c r="A57" s="141"/>
      <c r="B57" s="141"/>
      <c r="C57" s="141"/>
    </row>
    <row r="58" spans="1:3" x14ac:dyDescent="0.35">
      <c r="A58" s="141"/>
      <c r="B58" s="141"/>
      <c r="C58" s="141"/>
    </row>
    <row r="59" spans="1:3" x14ac:dyDescent="0.35">
      <c r="A59" s="141"/>
      <c r="B59" s="141"/>
      <c r="C59" s="141"/>
    </row>
    <row r="60" spans="1:3" x14ac:dyDescent="0.35">
      <c r="A60" s="141"/>
      <c r="B60" s="141"/>
      <c r="C60" s="141"/>
    </row>
    <row r="61" spans="1:3" x14ac:dyDescent="0.35">
      <c r="A61" s="141"/>
      <c r="B61" s="141"/>
      <c r="C61" s="141"/>
    </row>
    <row r="62" spans="1:3" x14ac:dyDescent="0.35">
      <c r="A62" s="141"/>
      <c r="B62" s="141"/>
      <c r="C62" s="141"/>
    </row>
    <row r="63" spans="1:3" x14ac:dyDescent="0.35">
      <c r="A63" s="141"/>
      <c r="B63" s="141"/>
      <c r="C63" s="141"/>
    </row>
  </sheetData>
  <dataValidations count="6">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F33F-65BA-4EFF-98BD-83E77565F766}">
  <sheetPr>
    <pageSetUpPr fitToPage="1"/>
  </sheetPr>
  <dimension ref="A1:D10"/>
  <sheetViews>
    <sheetView showGridLines="0" zoomScale="80" zoomScaleNormal="80" workbookViewId="0">
      <pane ySplit="1" topLeftCell="A2" activePane="bottomLeft" state="frozen"/>
      <selection pane="bottomLeft" activeCell="C3" sqref="C3"/>
    </sheetView>
  </sheetViews>
  <sheetFormatPr defaultColWidth="8.7265625" defaultRowHeight="12.5" x14ac:dyDescent="0.25"/>
  <cols>
    <col min="1" max="1" width="8.81640625" style="304" customWidth="1"/>
    <col min="2" max="2" width="18.54296875" style="304" customWidth="1"/>
    <col min="3" max="3" width="103.453125" style="304" customWidth="1"/>
    <col min="4" max="4" width="22.453125" style="304" customWidth="1"/>
    <col min="5" max="16384" width="8.7265625" style="304"/>
  </cols>
  <sheetData>
    <row r="1" spans="1:4" ht="13" x14ac:dyDescent="0.3">
      <c r="A1" s="302" t="s">
        <v>1878</v>
      </c>
      <c r="B1" s="303"/>
      <c r="C1" s="303"/>
      <c r="D1" s="303"/>
    </row>
    <row r="2" spans="1:4" ht="12.65" customHeight="1" x14ac:dyDescent="0.25">
      <c r="A2" s="305" t="s">
        <v>1879</v>
      </c>
      <c r="B2" s="305" t="s">
        <v>2907</v>
      </c>
      <c r="C2" s="305" t="s">
        <v>1881</v>
      </c>
      <c r="D2" s="305" t="s">
        <v>2908</v>
      </c>
    </row>
    <row r="3" spans="1:4" ht="54.65" customHeight="1" x14ac:dyDescent="0.25">
      <c r="A3" s="306">
        <v>6</v>
      </c>
      <c r="B3" s="308" t="s">
        <v>45</v>
      </c>
      <c r="C3" s="308" t="s">
        <v>1892</v>
      </c>
      <c r="D3" s="309">
        <v>44834</v>
      </c>
    </row>
    <row r="4" spans="1:4" x14ac:dyDescent="0.25">
      <c r="A4" s="306">
        <v>6</v>
      </c>
      <c r="B4" s="308" t="s">
        <v>384</v>
      </c>
      <c r="C4" s="308" t="s">
        <v>2909</v>
      </c>
      <c r="D4" s="309">
        <v>44834</v>
      </c>
    </row>
    <row r="5" spans="1:4" ht="25" x14ac:dyDescent="0.25">
      <c r="A5" s="306">
        <v>6</v>
      </c>
      <c r="B5" s="308" t="s">
        <v>2915</v>
      </c>
      <c r="C5" s="308" t="s">
        <v>2910</v>
      </c>
      <c r="D5" s="309">
        <v>44834</v>
      </c>
    </row>
    <row r="6" spans="1:4" ht="37.5" x14ac:dyDescent="0.25">
      <c r="A6" s="306">
        <v>6</v>
      </c>
      <c r="B6" s="308" t="s">
        <v>2916</v>
      </c>
      <c r="C6" s="308" t="s">
        <v>2914</v>
      </c>
      <c r="D6" s="309">
        <v>44834</v>
      </c>
    </row>
    <row r="7" spans="1:4" x14ac:dyDescent="0.25">
      <c r="A7" s="306"/>
      <c r="B7" s="308" t="s">
        <v>1502</v>
      </c>
      <c r="C7" s="308" t="s">
        <v>2913</v>
      </c>
      <c r="D7" s="309"/>
    </row>
    <row r="8" spans="1:4" x14ac:dyDescent="0.25">
      <c r="A8" s="306">
        <v>6</v>
      </c>
      <c r="B8" s="308" t="s">
        <v>1772</v>
      </c>
      <c r="C8" s="308" t="s">
        <v>2911</v>
      </c>
      <c r="D8" s="309">
        <v>44834</v>
      </c>
    </row>
    <row r="9" spans="1:4" x14ac:dyDescent="0.25">
      <c r="A9" s="306">
        <v>6</v>
      </c>
      <c r="B9" s="308" t="s">
        <v>1795</v>
      </c>
      <c r="C9" s="308" t="s">
        <v>2912</v>
      </c>
      <c r="D9" s="309">
        <v>44834</v>
      </c>
    </row>
    <row r="10" spans="1:4" x14ac:dyDescent="0.25">
      <c r="A10" s="306"/>
      <c r="B10" s="307"/>
      <c r="C10" s="308"/>
      <c r="D10" s="309"/>
    </row>
  </sheetData>
  <sheetProtection sort="0" autoFilter="0"/>
  <autoFilter ref="A2:D9" xr:uid="{9ECEF33F-65BA-4EFF-98BD-83E77565F766}"/>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548"/>
  <sheetViews>
    <sheetView zoomScale="80" zoomScaleNormal="80" workbookViewId="0">
      <pane ySplit="1" topLeftCell="A257" activePane="bottomLeft" state="frozen"/>
      <selection pane="bottomLeft" sqref="A1:D1048576"/>
    </sheetView>
  </sheetViews>
  <sheetFormatPr defaultColWidth="9.1796875" defaultRowHeight="14.5" x14ac:dyDescent="0.35"/>
  <cols>
    <col min="1" max="1" width="10.54296875" style="31" customWidth="1"/>
    <col min="2" max="2" width="69.54296875" style="31" customWidth="1"/>
    <col min="3" max="3" width="9.26953125" style="31" customWidth="1"/>
    <col min="4" max="4" width="38" style="31" customWidth="1"/>
    <col min="5" max="21" width="9.1796875" style="227"/>
    <col min="22" max="16384" width="9.1796875" style="228"/>
  </cols>
  <sheetData>
    <row r="1" spans="1:4" x14ac:dyDescent="0.35">
      <c r="A1" s="313" t="s">
        <v>127</v>
      </c>
      <c r="B1" s="313" t="s">
        <v>411</v>
      </c>
      <c r="C1" s="313" t="s">
        <v>58</v>
      </c>
      <c r="D1" s="239">
        <v>45199</v>
      </c>
    </row>
    <row r="2" spans="1:4" ht="15.5" x14ac:dyDescent="0.35">
      <c r="A2" s="314" t="s">
        <v>1893</v>
      </c>
      <c r="B2" s="314" t="s">
        <v>1894</v>
      </c>
      <c r="C2" s="315">
        <v>6</v>
      </c>
    </row>
    <row r="3" spans="1:4" ht="15.5" x14ac:dyDescent="0.35">
      <c r="A3" s="314" t="s">
        <v>1895</v>
      </c>
      <c r="B3" s="314" t="s">
        <v>1896</v>
      </c>
      <c r="C3" s="315">
        <v>4</v>
      </c>
    </row>
    <row r="4" spans="1:4" ht="15.5" x14ac:dyDescent="0.35">
      <c r="A4" s="314" t="s">
        <v>1897</v>
      </c>
      <c r="B4" s="314" t="s">
        <v>1898</v>
      </c>
      <c r="C4" s="315">
        <v>1</v>
      </c>
    </row>
    <row r="5" spans="1:4" ht="15.5" x14ac:dyDescent="0.35">
      <c r="A5" s="314" t="s">
        <v>1899</v>
      </c>
      <c r="B5" s="314" t="s">
        <v>1900</v>
      </c>
      <c r="C5" s="315">
        <v>2</v>
      </c>
    </row>
    <row r="6" spans="1:4" ht="15.5" x14ac:dyDescent="0.35">
      <c r="A6" s="314" t="s">
        <v>1901</v>
      </c>
      <c r="B6" s="314" t="s">
        <v>1902</v>
      </c>
      <c r="C6" s="315">
        <v>2</v>
      </c>
    </row>
    <row r="7" spans="1:4" ht="15.5" x14ac:dyDescent="0.35">
      <c r="A7" s="314" t="s">
        <v>1903</v>
      </c>
      <c r="B7" s="314" t="s">
        <v>1904</v>
      </c>
      <c r="C7" s="315">
        <v>4</v>
      </c>
    </row>
    <row r="8" spans="1:4" ht="15.5" x14ac:dyDescent="0.35">
      <c r="A8" s="314" t="s">
        <v>1905</v>
      </c>
      <c r="B8" s="314" t="s">
        <v>1906</v>
      </c>
      <c r="C8" s="315">
        <v>2</v>
      </c>
    </row>
    <row r="9" spans="1:4" ht="15.5" x14ac:dyDescent="0.35">
      <c r="A9" s="314" t="s">
        <v>165</v>
      </c>
      <c r="B9" s="314" t="s">
        <v>1907</v>
      </c>
      <c r="C9" s="315">
        <v>5</v>
      </c>
    </row>
    <row r="10" spans="1:4" ht="15.5" x14ac:dyDescent="0.35">
      <c r="A10" s="314" t="s">
        <v>1908</v>
      </c>
      <c r="B10" s="314" t="s">
        <v>1909</v>
      </c>
      <c r="C10" s="315">
        <v>5</v>
      </c>
    </row>
    <row r="11" spans="1:4" ht="15.5" x14ac:dyDescent="0.35">
      <c r="A11" s="314" t="s">
        <v>1910</v>
      </c>
      <c r="B11" s="314" t="s">
        <v>1911</v>
      </c>
      <c r="C11" s="315">
        <v>5</v>
      </c>
    </row>
    <row r="12" spans="1:4" ht="15.5" x14ac:dyDescent="0.35">
      <c r="A12" s="314" t="s">
        <v>1912</v>
      </c>
      <c r="B12" s="314" t="s">
        <v>1913</v>
      </c>
      <c r="C12" s="315">
        <v>2</v>
      </c>
    </row>
    <row r="13" spans="1:4" ht="15.5" x14ac:dyDescent="0.35">
      <c r="A13" s="314" t="s">
        <v>212</v>
      </c>
      <c r="B13" s="314" t="s">
        <v>1914</v>
      </c>
      <c r="C13" s="315">
        <v>5</v>
      </c>
    </row>
    <row r="14" spans="1:4" ht="15.5" x14ac:dyDescent="0.35">
      <c r="A14" s="314" t="s">
        <v>1915</v>
      </c>
      <c r="B14" s="314" t="s">
        <v>1916</v>
      </c>
      <c r="C14" s="315">
        <v>4</v>
      </c>
    </row>
    <row r="15" spans="1:4" ht="15.5" x14ac:dyDescent="0.35">
      <c r="A15" s="314" t="s">
        <v>1917</v>
      </c>
      <c r="B15" s="314" t="s">
        <v>1918</v>
      </c>
      <c r="C15" s="315">
        <v>4</v>
      </c>
    </row>
    <row r="16" spans="1:4" ht="15.5" x14ac:dyDescent="0.35">
      <c r="A16" s="314" t="s">
        <v>1919</v>
      </c>
      <c r="B16" s="314" t="s">
        <v>1920</v>
      </c>
      <c r="C16" s="315">
        <v>1</v>
      </c>
    </row>
    <row r="17" spans="1:3" ht="15.5" x14ac:dyDescent="0.35">
      <c r="A17" s="314" t="s">
        <v>220</v>
      </c>
      <c r="B17" s="314" t="s">
        <v>1921</v>
      </c>
      <c r="C17" s="315">
        <v>5</v>
      </c>
    </row>
    <row r="18" spans="1:3" ht="15.5" x14ac:dyDescent="0.35">
      <c r="A18" s="314" t="s">
        <v>1922</v>
      </c>
      <c r="B18" s="314" t="s">
        <v>1923</v>
      </c>
      <c r="C18" s="315">
        <v>8</v>
      </c>
    </row>
    <row r="19" spans="1:3" ht="15.5" x14ac:dyDescent="0.35">
      <c r="A19" s="314" t="s">
        <v>1924</v>
      </c>
      <c r="B19" s="314" t="s">
        <v>1925</v>
      </c>
      <c r="C19" s="315">
        <v>1</v>
      </c>
    </row>
    <row r="20" spans="1:3" ht="15.5" x14ac:dyDescent="0.35">
      <c r="A20" s="314" t="s">
        <v>1926</v>
      </c>
      <c r="B20" s="314" t="s">
        <v>1927</v>
      </c>
      <c r="C20" s="315">
        <v>8</v>
      </c>
    </row>
    <row r="21" spans="1:3" ht="15.5" x14ac:dyDescent="0.35">
      <c r="A21" s="314" t="s">
        <v>1928</v>
      </c>
      <c r="B21" s="314" t="s">
        <v>1929</v>
      </c>
      <c r="C21" s="315">
        <v>6</v>
      </c>
    </row>
    <row r="22" spans="1:3" ht="15.5" x14ac:dyDescent="0.35">
      <c r="A22" s="314" t="s">
        <v>1930</v>
      </c>
      <c r="B22" s="314" t="s">
        <v>1931</v>
      </c>
      <c r="C22" s="315">
        <v>7</v>
      </c>
    </row>
    <row r="23" spans="1:3" ht="15.5" x14ac:dyDescent="0.35">
      <c r="A23" s="314" t="s">
        <v>171</v>
      </c>
      <c r="B23" s="314" t="s">
        <v>1932</v>
      </c>
      <c r="C23" s="315">
        <v>7</v>
      </c>
    </row>
    <row r="24" spans="1:3" ht="15.5" x14ac:dyDescent="0.35">
      <c r="A24" s="314" t="s">
        <v>1933</v>
      </c>
      <c r="B24" s="314" t="s">
        <v>1934</v>
      </c>
      <c r="C24" s="315">
        <v>7</v>
      </c>
    </row>
    <row r="25" spans="1:3" ht="15.5" x14ac:dyDescent="0.35">
      <c r="A25" s="314" t="s">
        <v>1935</v>
      </c>
      <c r="B25" s="314" t="s">
        <v>1936</v>
      </c>
      <c r="C25" s="315">
        <v>5</v>
      </c>
    </row>
    <row r="26" spans="1:3" ht="15.5" x14ac:dyDescent="0.35">
      <c r="A26" s="314" t="s">
        <v>1937</v>
      </c>
      <c r="B26" s="314" t="s">
        <v>1938</v>
      </c>
      <c r="C26" s="315">
        <v>5</v>
      </c>
    </row>
    <row r="27" spans="1:3" ht="15.5" x14ac:dyDescent="0.35">
      <c r="A27" s="314" t="s">
        <v>1939</v>
      </c>
      <c r="B27" s="314" t="s">
        <v>1940</v>
      </c>
      <c r="C27" s="315">
        <v>5</v>
      </c>
    </row>
    <row r="28" spans="1:3" ht="15.5" x14ac:dyDescent="0.35">
      <c r="A28" s="314" t="s">
        <v>1941</v>
      </c>
      <c r="B28" s="314" t="s">
        <v>1942</v>
      </c>
      <c r="C28" s="315">
        <v>6</v>
      </c>
    </row>
    <row r="29" spans="1:3" ht="15.5" x14ac:dyDescent="0.35">
      <c r="A29" s="314" t="s">
        <v>806</v>
      </c>
      <c r="B29" s="314" t="s">
        <v>1943</v>
      </c>
      <c r="C29" s="315">
        <v>6</v>
      </c>
    </row>
    <row r="30" spans="1:3" ht="15.5" x14ac:dyDescent="0.35">
      <c r="A30" s="314" t="s">
        <v>1944</v>
      </c>
      <c r="B30" s="314" t="s">
        <v>1945</v>
      </c>
      <c r="C30" s="315">
        <v>4</v>
      </c>
    </row>
    <row r="31" spans="1:3" ht="15.5" x14ac:dyDescent="0.35">
      <c r="A31" s="314" t="s">
        <v>1946</v>
      </c>
      <c r="B31" s="314" t="s">
        <v>1947</v>
      </c>
      <c r="C31" s="315">
        <v>7</v>
      </c>
    </row>
    <row r="32" spans="1:3" ht="15.5" x14ac:dyDescent="0.35">
      <c r="A32" s="314" t="s">
        <v>1948</v>
      </c>
      <c r="B32" s="314" t="s">
        <v>1949</v>
      </c>
      <c r="C32" s="315">
        <v>5</v>
      </c>
    </row>
    <row r="33" spans="1:3" ht="15.5" x14ac:dyDescent="0.35">
      <c r="A33" s="314" t="s">
        <v>1950</v>
      </c>
      <c r="B33" s="314" t="s">
        <v>1951</v>
      </c>
      <c r="C33" s="315">
        <v>5</v>
      </c>
    </row>
    <row r="34" spans="1:3" ht="15.5" x14ac:dyDescent="0.35">
      <c r="A34" s="314" t="s">
        <v>1952</v>
      </c>
      <c r="B34" s="314" t="s">
        <v>1953</v>
      </c>
      <c r="C34" s="315">
        <v>8</v>
      </c>
    </row>
    <row r="35" spans="1:3" ht="15.5" x14ac:dyDescent="0.35">
      <c r="A35" s="314" t="s">
        <v>1954</v>
      </c>
      <c r="B35" s="314" t="s">
        <v>1955</v>
      </c>
      <c r="C35" s="315">
        <v>1</v>
      </c>
    </row>
    <row r="36" spans="1:3" ht="15.5" x14ac:dyDescent="0.35">
      <c r="A36" s="314" t="s">
        <v>1956</v>
      </c>
      <c r="B36" s="314" t="s">
        <v>1957</v>
      </c>
      <c r="C36" s="315">
        <v>5</v>
      </c>
    </row>
    <row r="37" spans="1:3" ht="15.5" x14ac:dyDescent="0.35">
      <c r="A37" s="314" t="s">
        <v>1958</v>
      </c>
      <c r="B37" s="314" t="s">
        <v>1959</v>
      </c>
      <c r="C37" s="315">
        <v>8</v>
      </c>
    </row>
    <row r="38" spans="1:3" ht="15.5" x14ac:dyDescent="0.35">
      <c r="A38" s="314" t="s">
        <v>1960</v>
      </c>
      <c r="B38" s="314" t="s">
        <v>1961</v>
      </c>
      <c r="C38" s="315">
        <v>5</v>
      </c>
    </row>
    <row r="39" spans="1:3" ht="15.5" x14ac:dyDescent="0.35">
      <c r="A39" s="314" t="s">
        <v>157</v>
      </c>
      <c r="B39" s="314" t="s">
        <v>1962</v>
      </c>
      <c r="C39" s="315">
        <v>5</v>
      </c>
    </row>
    <row r="40" spans="1:3" ht="15.5" x14ac:dyDescent="0.35">
      <c r="A40" s="314" t="s">
        <v>1963</v>
      </c>
      <c r="B40" s="314" t="s">
        <v>1964</v>
      </c>
      <c r="C40" s="315">
        <v>2</v>
      </c>
    </row>
    <row r="41" spans="1:3" ht="15.5" x14ac:dyDescent="0.35">
      <c r="A41" s="314" t="s">
        <v>1965</v>
      </c>
      <c r="B41" s="314" t="s">
        <v>1966</v>
      </c>
      <c r="C41" s="315">
        <v>4</v>
      </c>
    </row>
    <row r="42" spans="1:3" ht="15.5" x14ac:dyDescent="0.35">
      <c r="A42" s="314" t="s">
        <v>1967</v>
      </c>
      <c r="B42" s="314" t="s">
        <v>1968</v>
      </c>
      <c r="C42" s="315">
        <v>5</v>
      </c>
    </row>
    <row r="43" spans="1:3" ht="15.5" x14ac:dyDescent="0.35">
      <c r="A43" s="314" t="s">
        <v>177</v>
      </c>
      <c r="B43" s="314" t="s">
        <v>1969</v>
      </c>
      <c r="C43" s="315">
        <v>5</v>
      </c>
    </row>
    <row r="44" spans="1:3" ht="15.5" x14ac:dyDescent="0.35">
      <c r="A44" s="314" t="s">
        <v>192</v>
      </c>
      <c r="B44" s="314" t="s">
        <v>1970</v>
      </c>
      <c r="C44" s="315">
        <v>6</v>
      </c>
    </row>
    <row r="45" spans="1:3" ht="15.5" x14ac:dyDescent="0.35">
      <c r="A45" s="314" t="s">
        <v>204</v>
      </c>
      <c r="B45" s="314" t="s">
        <v>1971</v>
      </c>
      <c r="C45" s="315">
        <v>5</v>
      </c>
    </row>
    <row r="46" spans="1:3" ht="15.5" x14ac:dyDescent="0.35">
      <c r="A46" s="314" t="s">
        <v>1972</v>
      </c>
      <c r="B46" s="314" t="s">
        <v>1973</v>
      </c>
      <c r="C46" s="315">
        <v>4</v>
      </c>
    </row>
    <row r="47" spans="1:3" ht="15.5" x14ac:dyDescent="0.35">
      <c r="A47" s="314" t="s">
        <v>1974</v>
      </c>
      <c r="B47" s="314" t="s">
        <v>1975</v>
      </c>
      <c r="C47" s="315">
        <v>5</v>
      </c>
    </row>
    <row r="48" spans="1:3" ht="15.5" x14ac:dyDescent="0.35">
      <c r="A48" s="314" t="s">
        <v>1976</v>
      </c>
      <c r="B48" s="314" t="s">
        <v>1977</v>
      </c>
      <c r="C48" s="315">
        <v>6</v>
      </c>
    </row>
    <row r="49" spans="1:3" ht="15.5" x14ac:dyDescent="0.35">
      <c r="A49" s="314" t="s">
        <v>1978</v>
      </c>
      <c r="B49" s="314" t="s">
        <v>1979</v>
      </c>
      <c r="C49" s="315">
        <v>7</v>
      </c>
    </row>
    <row r="50" spans="1:3" ht="15.5" x14ac:dyDescent="0.35">
      <c r="A50" s="314" t="s">
        <v>1980</v>
      </c>
      <c r="B50" s="314" t="s">
        <v>1981</v>
      </c>
      <c r="C50" s="315">
        <v>3</v>
      </c>
    </row>
    <row r="51" spans="1:3" ht="15.5" x14ac:dyDescent="0.35">
      <c r="A51" s="314" t="s">
        <v>1982</v>
      </c>
      <c r="B51" s="314" t="s">
        <v>1983</v>
      </c>
      <c r="C51" s="315">
        <v>6</v>
      </c>
    </row>
    <row r="52" spans="1:3" ht="15.5" x14ac:dyDescent="0.35">
      <c r="A52" s="314" t="s">
        <v>1984</v>
      </c>
      <c r="B52" s="314" t="s">
        <v>1985</v>
      </c>
      <c r="C52" s="315">
        <v>4</v>
      </c>
    </row>
    <row r="53" spans="1:3" ht="15.5" x14ac:dyDescent="0.35">
      <c r="A53" s="314" t="s">
        <v>1986</v>
      </c>
      <c r="B53" s="314" t="s">
        <v>1987</v>
      </c>
      <c r="C53" s="315">
        <v>5</v>
      </c>
    </row>
    <row r="54" spans="1:3" ht="15.5" x14ac:dyDescent="0.35">
      <c r="A54" s="314" t="s">
        <v>1988</v>
      </c>
      <c r="B54" s="314" t="s">
        <v>1989</v>
      </c>
      <c r="C54" s="315">
        <v>2</v>
      </c>
    </row>
    <row r="55" spans="1:3" ht="15.5" x14ac:dyDescent="0.35">
      <c r="A55" s="314" t="s">
        <v>1990</v>
      </c>
      <c r="B55" s="314" t="s">
        <v>1991</v>
      </c>
      <c r="C55" s="315">
        <v>2</v>
      </c>
    </row>
    <row r="56" spans="1:3" ht="15.5" x14ac:dyDescent="0.35">
      <c r="A56" s="314" t="s">
        <v>1992</v>
      </c>
      <c r="B56" s="314" t="s">
        <v>1993</v>
      </c>
      <c r="C56" s="315">
        <v>5</v>
      </c>
    </row>
    <row r="57" spans="1:3" ht="15.5" x14ac:dyDescent="0.35">
      <c r="A57" s="314" t="s">
        <v>1994</v>
      </c>
      <c r="B57" s="314" t="s">
        <v>1995</v>
      </c>
      <c r="C57" s="315">
        <v>5</v>
      </c>
    </row>
    <row r="58" spans="1:3" ht="31" x14ac:dyDescent="0.35">
      <c r="A58" s="314" t="s">
        <v>1996</v>
      </c>
      <c r="B58" s="314" t="s">
        <v>1997</v>
      </c>
      <c r="C58" s="315">
        <v>5</v>
      </c>
    </row>
    <row r="59" spans="1:3" ht="15.5" x14ac:dyDescent="0.35">
      <c r="A59" s="314" t="s">
        <v>1998</v>
      </c>
      <c r="B59" s="314" t="s">
        <v>1999</v>
      </c>
      <c r="C59" s="315">
        <v>5</v>
      </c>
    </row>
    <row r="60" spans="1:3" ht="15.5" x14ac:dyDescent="0.35">
      <c r="A60" s="314" t="s">
        <v>2000</v>
      </c>
      <c r="B60" s="314" t="s">
        <v>2001</v>
      </c>
      <c r="C60" s="315">
        <v>3</v>
      </c>
    </row>
    <row r="61" spans="1:3" ht="15.5" x14ac:dyDescent="0.35">
      <c r="A61" s="314" t="s">
        <v>2002</v>
      </c>
      <c r="B61" s="314" t="s">
        <v>2003</v>
      </c>
      <c r="C61" s="315">
        <v>6</v>
      </c>
    </row>
    <row r="62" spans="1:3" ht="15.5" x14ac:dyDescent="0.35">
      <c r="A62" s="314" t="s">
        <v>2004</v>
      </c>
      <c r="B62" s="314" t="s">
        <v>2005</v>
      </c>
      <c r="C62" s="315">
        <v>3</v>
      </c>
    </row>
    <row r="63" spans="1:3" ht="15.5" x14ac:dyDescent="0.35">
      <c r="A63" s="314" t="s">
        <v>2006</v>
      </c>
      <c r="B63" s="314" t="s">
        <v>2007</v>
      </c>
      <c r="C63" s="315">
        <v>4</v>
      </c>
    </row>
    <row r="64" spans="1:3" ht="31" x14ac:dyDescent="0.35">
      <c r="A64" s="314" t="s">
        <v>2008</v>
      </c>
      <c r="B64" s="314" t="s">
        <v>2009</v>
      </c>
      <c r="C64" s="315">
        <v>3</v>
      </c>
    </row>
    <row r="65" spans="1:3" ht="15.5" x14ac:dyDescent="0.35">
      <c r="A65" s="314" t="s">
        <v>2010</v>
      </c>
      <c r="B65" s="314" t="s">
        <v>2011</v>
      </c>
      <c r="C65" s="315">
        <v>3</v>
      </c>
    </row>
    <row r="66" spans="1:3" ht="31" x14ac:dyDescent="0.35">
      <c r="A66" s="314" t="s">
        <v>2012</v>
      </c>
      <c r="B66" s="314" t="s">
        <v>2013</v>
      </c>
      <c r="C66" s="315">
        <v>6</v>
      </c>
    </row>
    <row r="67" spans="1:3" ht="15.5" x14ac:dyDescent="0.35">
      <c r="A67" s="314" t="s">
        <v>2014</v>
      </c>
      <c r="B67" s="314" t="s">
        <v>2015</v>
      </c>
      <c r="C67" s="315">
        <v>6</v>
      </c>
    </row>
    <row r="68" spans="1:3" ht="31" x14ac:dyDescent="0.35">
      <c r="A68" s="314" t="s">
        <v>2016</v>
      </c>
      <c r="B68" s="314" t="s">
        <v>2017</v>
      </c>
      <c r="C68" s="315">
        <v>5</v>
      </c>
    </row>
    <row r="69" spans="1:3" ht="15.5" x14ac:dyDescent="0.35">
      <c r="A69" s="314" t="s">
        <v>2018</v>
      </c>
      <c r="B69" s="314" t="s">
        <v>2019</v>
      </c>
      <c r="C69" s="315">
        <v>3</v>
      </c>
    </row>
    <row r="70" spans="1:3" ht="15.5" x14ac:dyDescent="0.35">
      <c r="A70" s="314" t="s">
        <v>2020</v>
      </c>
      <c r="B70" s="314" t="s">
        <v>1913</v>
      </c>
      <c r="C70" s="315">
        <v>2</v>
      </c>
    </row>
    <row r="71" spans="1:3" ht="15.5" x14ac:dyDescent="0.35">
      <c r="A71" s="314" t="s">
        <v>2021</v>
      </c>
      <c r="B71" s="314" t="s">
        <v>2022</v>
      </c>
      <c r="C71" s="315">
        <v>3</v>
      </c>
    </row>
    <row r="72" spans="1:3" ht="15.5" x14ac:dyDescent="0.35">
      <c r="A72" s="314" t="s">
        <v>2023</v>
      </c>
      <c r="B72" s="314" t="s">
        <v>2024</v>
      </c>
      <c r="C72" s="315">
        <v>3</v>
      </c>
    </row>
    <row r="73" spans="1:3" ht="15.5" x14ac:dyDescent="0.35">
      <c r="A73" s="314" t="s">
        <v>2025</v>
      </c>
      <c r="B73" s="314" t="s">
        <v>2026</v>
      </c>
      <c r="C73" s="315">
        <v>3</v>
      </c>
    </row>
    <row r="74" spans="1:3" ht="15.5" x14ac:dyDescent="0.35">
      <c r="A74" s="314" t="s">
        <v>267</v>
      </c>
      <c r="B74" s="314" t="s">
        <v>2027</v>
      </c>
      <c r="C74" s="315">
        <v>5</v>
      </c>
    </row>
    <row r="75" spans="1:3" ht="15.5" x14ac:dyDescent="0.35">
      <c r="A75" s="314" t="s">
        <v>275</v>
      </c>
      <c r="B75" s="314" t="s">
        <v>2028</v>
      </c>
      <c r="C75" s="315">
        <v>3</v>
      </c>
    </row>
    <row r="76" spans="1:3" ht="15.5" x14ac:dyDescent="0.35">
      <c r="A76" s="314" t="s">
        <v>2029</v>
      </c>
      <c r="B76" s="314" t="s">
        <v>2030</v>
      </c>
      <c r="C76" s="315">
        <v>6</v>
      </c>
    </row>
    <row r="77" spans="1:3" ht="15.5" x14ac:dyDescent="0.35">
      <c r="A77" s="314" t="s">
        <v>249</v>
      </c>
      <c r="B77" s="314" t="s">
        <v>2031</v>
      </c>
      <c r="C77" s="315">
        <v>5</v>
      </c>
    </row>
    <row r="78" spans="1:3" ht="15.5" x14ac:dyDescent="0.35">
      <c r="A78" s="314" t="s">
        <v>1459</v>
      </c>
      <c r="B78" s="314" t="s">
        <v>2032</v>
      </c>
      <c r="C78" s="315">
        <v>4</v>
      </c>
    </row>
    <row r="79" spans="1:3" ht="15.5" x14ac:dyDescent="0.35">
      <c r="A79" s="314" t="s">
        <v>2033</v>
      </c>
      <c r="B79" s="314" t="s">
        <v>2034</v>
      </c>
      <c r="C79" s="315">
        <v>4</v>
      </c>
    </row>
    <row r="80" spans="1:3" ht="15.5" x14ac:dyDescent="0.35">
      <c r="A80" s="314" t="s">
        <v>2035</v>
      </c>
      <c r="B80" s="314" t="s">
        <v>2036</v>
      </c>
      <c r="C80" s="315">
        <v>4</v>
      </c>
    </row>
    <row r="81" spans="1:3" ht="15.5" x14ac:dyDescent="0.35">
      <c r="A81" s="314" t="s">
        <v>861</v>
      </c>
      <c r="B81" s="314" t="s">
        <v>2037</v>
      </c>
      <c r="C81" s="315">
        <v>7</v>
      </c>
    </row>
    <row r="82" spans="1:3" ht="15.5" x14ac:dyDescent="0.35">
      <c r="A82" s="314" t="s">
        <v>1575</v>
      </c>
      <c r="B82" s="314" t="s">
        <v>2038</v>
      </c>
      <c r="C82" s="315">
        <v>6</v>
      </c>
    </row>
    <row r="83" spans="1:3" ht="15.5" x14ac:dyDescent="0.35">
      <c r="A83" s="314" t="s">
        <v>2039</v>
      </c>
      <c r="B83" s="314" t="s">
        <v>2040</v>
      </c>
      <c r="C83" s="315">
        <v>5</v>
      </c>
    </row>
    <row r="84" spans="1:3" ht="15.5" x14ac:dyDescent="0.35">
      <c r="A84" s="314" t="s">
        <v>2041</v>
      </c>
      <c r="B84" s="314" t="s">
        <v>2042</v>
      </c>
      <c r="C84" s="315">
        <v>3</v>
      </c>
    </row>
    <row r="85" spans="1:3" ht="15.5" x14ac:dyDescent="0.35">
      <c r="A85" s="314" t="s">
        <v>2043</v>
      </c>
      <c r="B85" s="314" t="s">
        <v>2044</v>
      </c>
      <c r="C85" s="315">
        <v>5</v>
      </c>
    </row>
    <row r="86" spans="1:3" ht="15.5" x14ac:dyDescent="0.35">
      <c r="A86" s="314" t="s">
        <v>2045</v>
      </c>
      <c r="B86" s="314" t="s">
        <v>2046</v>
      </c>
      <c r="C86" s="315">
        <v>4</v>
      </c>
    </row>
    <row r="87" spans="1:3" ht="15.5" x14ac:dyDescent="0.35">
      <c r="A87" s="314" t="s">
        <v>360</v>
      </c>
      <c r="B87" s="314" t="s">
        <v>2047</v>
      </c>
      <c r="C87" s="315">
        <v>2</v>
      </c>
    </row>
    <row r="88" spans="1:3" ht="15.5" x14ac:dyDescent="0.35">
      <c r="A88" s="314" t="s">
        <v>2048</v>
      </c>
      <c r="B88" s="314" t="s">
        <v>2049</v>
      </c>
      <c r="C88" s="315">
        <v>4</v>
      </c>
    </row>
    <row r="89" spans="1:3" ht="15.5" x14ac:dyDescent="0.35">
      <c r="A89" s="314" t="s">
        <v>2050</v>
      </c>
      <c r="B89" s="314" t="s">
        <v>2051</v>
      </c>
      <c r="C89" s="315">
        <v>4</v>
      </c>
    </row>
    <row r="90" spans="1:3" ht="15.5" x14ac:dyDescent="0.35">
      <c r="A90" s="314" t="s">
        <v>2052</v>
      </c>
      <c r="B90" s="314" t="s">
        <v>2053</v>
      </c>
      <c r="C90" s="315">
        <v>4</v>
      </c>
    </row>
    <row r="91" spans="1:3" ht="15.5" x14ac:dyDescent="0.35">
      <c r="A91" s="314" t="s">
        <v>2054</v>
      </c>
      <c r="B91" s="314" t="s">
        <v>1913</v>
      </c>
      <c r="C91" s="315">
        <v>2</v>
      </c>
    </row>
    <row r="92" spans="1:3" ht="15.5" x14ac:dyDescent="0.35">
      <c r="A92" s="314" t="s">
        <v>344</v>
      </c>
      <c r="B92" s="314" t="s">
        <v>2055</v>
      </c>
      <c r="C92" s="315">
        <v>3</v>
      </c>
    </row>
    <row r="93" spans="1:3" ht="15.5" x14ac:dyDescent="0.35">
      <c r="A93" s="314" t="s">
        <v>918</v>
      </c>
      <c r="B93" s="314" t="s">
        <v>2056</v>
      </c>
      <c r="C93" s="315">
        <v>6</v>
      </c>
    </row>
    <row r="94" spans="1:3" ht="15.5" x14ac:dyDescent="0.35">
      <c r="A94" s="314" t="s">
        <v>2057</v>
      </c>
      <c r="B94" s="314" t="s">
        <v>2058</v>
      </c>
      <c r="C94" s="315">
        <v>3</v>
      </c>
    </row>
    <row r="95" spans="1:3" ht="15.5" x14ac:dyDescent="0.35">
      <c r="A95" s="314" t="s">
        <v>2059</v>
      </c>
      <c r="B95" s="314" t="s">
        <v>2060</v>
      </c>
      <c r="C95" s="315">
        <v>6</v>
      </c>
    </row>
    <row r="96" spans="1:3" ht="15.5" x14ac:dyDescent="0.35">
      <c r="A96" s="314" t="s">
        <v>2061</v>
      </c>
      <c r="B96" s="314" t="s">
        <v>2062</v>
      </c>
      <c r="C96" s="315">
        <v>5</v>
      </c>
    </row>
    <row r="97" spans="1:3" ht="15.5" x14ac:dyDescent="0.35">
      <c r="A97" s="314" t="s">
        <v>2063</v>
      </c>
      <c r="B97" s="314" t="s">
        <v>2064</v>
      </c>
      <c r="C97" s="315">
        <v>5</v>
      </c>
    </row>
    <row r="98" spans="1:3" ht="15.5" x14ac:dyDescent="0.35">
      <c r="A98" s="314" t="s">
        <v>885</v>
      </c>
      <c r="B98" s="314" t="s">
        <v>2065</v>
      </c>
      <c r="C98" s="315">
        <v>5</v>
      </c>
    </row>
    <row r="99" spans="1:3" ht="15.5" x14ac:dyDescent="0.35">
      <c r="A99" s="314" t="s">
        <v>2066</v>
      </c>
      <c r="B99" s="314" t="s">
        <v>2067</v>
      </c>
      <c r="C99" s="315">
        <v>3</v>
      </c>
    </row>
    <row r="100" spans="1:3" ht="15.5" x14ac:dyDescent="0.35">
      <c r="A100" s="314" t="s">
        <v>2068</v>
      </c>
      <c r="B100" s="314" t="s">
        <v>2069</v>
      </c>
      <c r="C100" s="315">
        <v>5</v>
      </c>
    </row>
    <row r="101" spans="1:3" ht="15.5" x14ac:dyDescent="0.35">
      <c r="A101" s="314" t="s">
        <v>897</v>
      </c>
      <c r="B101" s="314" t="s">
        <v>2070</v>
      </c>
      <c r="C101" s="315">
        <v>2</v>
      </c>
    </row>
    <row r="102" spans="1:3" ht="15.5" x14ac:dyDescent="0.35">
      <c r="A102" s="314" t="s">
        <v>2071</v>
      </c>
      <c r="B102" s="314" t="s">
        <v>2072</v>
      </c>
      <c r="C102" s="315">
        <v>5</v>
      </c>
    </row>
    <row r="103" spans="1:3" ht="15.5" x14ac:dyDescent="0.35">
      <c r="A103" s="314" t="s">
        <v>320</v>
      </c>
      <c r="B103" s="314" t="s">
        <v>2073</v>
      </c>
      <c r="C103" s="315">
        <v>4</v>
      </c>
    </row>
    <row r="104" spans="1:3" ht="15.5" x14ac:dyDescent="0.35">
      <c r="A104" s="314" t="s">
        <v>874</v>
      </c>
      <c r="B104" s="314" t="s">
        <v>2074</v>
      </c>
      <c r="C104" s="315">
        <v>2</v>
      </c>
    </row>
    <row r="105" spans="1:3" ht="15.5" x14ac:dyDescent="0.35">
      <c r="A105" s="314" t="s">
        <v>2075</v>
      </c>
      <c r="B105" s="314" t="s">
        <v>2076</v>
      </c>
      <c r="C105" s="315">
        <v>2</v>
      </c>
    </row>
    <row r="106" spans="1:3" ht="15.5" x14ac:dyDescent="0.35">
      <c r="A106" s="314" t="s">
        <v>2077</v>
      </c>
      <c r="B106" s="314" t="s">
        <v>2078</v>
      </c>
      <c r="C106" s="315">
        <v>4</v>
      </c>
    </row>
    <row r="107" spans="1:3" ht="31" x14ac:dyDescent="0.35">
      <c r="A107" s="314" t="s">
        <v>2079</v>
      </c>
      <c r="B107" s="314" t="s">
        <v>2080</v>
      </c>
      <c r="C107" s="315">
        <v>5</v>
      </c>
    </row>
    <row r="108" spans="1:3" ht="15.5" x14ac:dyDescent="0.35">
      <c r="A108" s="314" t="s">
        <v>2081</v>
      </c>
      <c r="B108" s="314" t="s">
        <v>2082</v>
      </c>
      <c r="C108" s="315">
        <v>4</v>
      </c>
    </row>
    <row r="109" spans="1:3" ht="15.5" x14ac:dyDescent="0.35">
      <c r="A109" s="314" t="s">
        <v>2083</v>
      </c>
      <c r="B109" s="314" t="s">
        <v>2084</v>
      </c>
      <c r="C109" s="315">
        <v>4</v>
      </c>
    </row>
    <row r="110" spans="1:3" ht="15.5" x14ac:dyDescent="0.35">
      <c r="A110" s="314" t="s">
        <v>2085</v>
      </c>
      <c r="B110" s="314" t="s">
        <v>1913</v>
      </c>
      <c r="C110" s="315">
        <v>2</v>
      </c>
    </row>
    <row r="111" spans="1:3" ht="15.5" x14ac:dyDescent="0.35">
      <c r="A111" s="314" t="s">
        <v>2086</v>
      </c>
      <c r="B111" s="314" t="s">
        <v>2087</v>
      </c>
      <c r="C111" s="315">
        <v>4</v>
      </c>
    </row>
    <row r="112" spans="1:3" ht="15.5" x14ac:dyDescent="0.35">
      <c r="A112" s="314" t="s">
        <v>2088</v>
      </c>
      <c r="B112" s="314" t="s">
        <v>2089</v>
      </c>
      <c r="C112" s="315">
        <v>5</v>
      </c>
    </row>
    <row r="113" spans="1:3" ht="15.5" x14ac:dyDescent="0.35">
      <c r="A113" s="314" t="s">
        <v>2090</v>
      </c>
      <c r="B113" s="314" t="s">
        <v>2091</v>
      </c>
      <c r="C113" s="315">
        <v>2</v>
      </c>
    </row>
    <row r="114" spans="1:3" ht="15.5" x14ac:dyDescent="0.35">
      <c r="A114" s="314" t="s">
        <v>2092</v>
      </c>
      <c r="B114" s="314" t="s">
        <v>2093</v>
      </c>
      <c r="C114" s="315">
        <v>5</v>
      </c>
    </row>
    <row r="115" spans="1:3" ht="15.5" x14ac:dyDescent="0.35">
      <c r="A115" s="314" t="s">
        <v>2094</v>
      </c>
      <c r="B115" s="314" t="s">
        <v>2095</v>
      </c>
      <c r="C115" s="315">
        <v>6</v>
      </c>
    </row>
    <row r="116" spans="1:3" ht="15.5" x14ac:dyDescent="0.35">
      <c r="A116" s="314" t="s">
        <v>2096</v>
      </c>
      <c r="B116" s="314" t="s">
        <v>2097</v>
      </c>
      <c r="C116" s="315">
        <v>4</v>
      </c>
    </row>
    <row r="117" spans="1:3" ht="15.5" x14ac:dyDescent="0.35">
      <c r="A117" s="314" t="s">
        <v>2098</v>
      </c>
      <c r="B117" s="314" t="s">
        <v>2099</v>
      </c>
      <c r="C117" s="315">
        <v>5</v>
      </c>
    </row>
    <row r="118" spans="1:3" ht="15.5" x14ac:dyDescent="0.35">
      <c r="A118" s="314" t="s">
        <v>2100</v>
      </c>
      <c r="B118" s="314" t="s">
        <v>2101</v>
      </c>
      <c r="C118" s="315">
        <v>4</v>
      </c>
    </row>
    <row r="119" spans="1:3" ht="15.5" x14ac:dyDescent="0.35">
      <c r="A119" s="314" t="s">
        <v>2102</v>
      </c>
      <c r="B119" s="314" t="s">
        <v>2103</v>
      </c>
      <c r="C119" s="315">
        <v>2</v>
      </c>
    </row>
    <row r="120" spans="1:3" ht="15.5" x14ac:dyDescent="0.35">
      <c r="A120" s="314" t="s">
        <v>2104</v>
      </c>
      <c r="B120" s="314" t="s">
        <v>2105</v>
      </c>
      <c r="C120" s="315">
        <v>2</v>
      </c>
    </row>
    <row r="121" spans="1:3" ht="15.5" x14ac:dyDescent="0.35">
      <c r="A121" s="314" t="s">
        <v>2106</v>
      </c>
      <c r="B121" s="314" t="s">
        <v>2107</v>
      </c>
      <c r="C121" s="315">
        <v>3</v>
      </c>
    </row>
    <row r="122" spans="1:3" ht="15.5" x14ac:dyDescent="0.35">
      <c r="A122" s="314" t="s">
        <v>2108</v>
      </c>
      <c r="B122" s="314" t="s">
        <v>2109</v>
      </c>
      <c r="C122" s="315">
        <v>3</v>
      </c>
    </row>
    <row r="123" spans="1:3" ht="15.5" x14ac:dyDescent="0.35">
      <c r="A123" s="314" t="s">
        <v>2110</v>
      </c>
      <c r="B123" s="314" t="s">
        <v>2111</v>
      </c>
      <c r="C123" s="315">
        <v>5</v>
      </c>
    </row>
    <row r="124" spans="1:3" ht="15.5" x14ac:dyDescent="0.35">
      <c r="A124" s="314" t="s">
        <v>2112</v>
      </c>
      <c r="B124" s="314" t="s">
        <v>2113</v>
      </c>
      <c r="C124" s="315">
        <v>4</v>
      </c>
    </row>
    <row r="125" spans="1:3" ht="15.5" x14ac:dyDescent="0.35">
      <c r="A125" s="314" t="s">
        <v>2114</v>
      </c>
      <c r="B125" s="314" t="s">
        <v>2115</v>
      </c>
      <c r="C125" s="315">
        <v>6</v>
      </c>
    </row>
    <row r="126" spans="1:3" ht="15.5" x14ac:dyDescent="0.35">
      <c r="A126" s="314" t="s">
        <v>2116</v>
      </c>
      <c r="B126" s="314" t="s">
        <v>2117</v>
      </c>
      <c r="C126" s="315">
        <v>6</v>
      </c>
    </row>
    <row r="127" spans="1:3" ht="15.5" x14ac:dyDescent="0.35">
      <c r="A127" s="314" t="s">
        <v>2118</v>
      </c>
      <c r="B127" s="314" t="s">
        <v>2119</v>
      </c>
      <c r="C127" s="315">
        <v>6</v>
      </c>
    </row>
    <row r="128" spans="1:3" ht="31" x14ac:dyDescent="0.35">
      <c r="A128" s="314" t="s">
        <v>2120</v>
      </c>
      <c r="B128" s="314" t="s">
        <v>2121</v>
      </c>
      <c r="C128" s="315">
        <v>5</v>
      </c>
    </row>
    <row r="129" spans="1:3" ht="15.5" x14ac:dyDescent="0.35">
      <c r="A129" s="314" t="s">
        <v>2122</v>
      </c>
      <c r="B129" s="314" t="s">
        <v>2123</v>
      </c>
      <c r="C129" s="315">
        <v>5</v>
      </c>
    </row>
    <row r="130" spans="1:3" ht="15.5" x14ac:dyDescent="0.35">
      <c r="A130" s="314" t="s">
        <v>2124</v>
      </c>
      <c r="B130" s="314" t="s">
        <v>2125</v>
      </c>
      <c r="C130" s="315">
        <v>3</v>
      </c>
    </row>
    <row r="131" spans="1:3" ht="15.5" x14ac:dyDescent="0.35">
      <c r="A131" s="314" t="s">
        <v>198</v>
      </c>
      <c r="B131" s="314" t="s">
        <v>2126</v>
      </c>
      <c r="C131" s="315">
        <v>5</v>
      </c>
    </row>
    <row r="132" spans="1:3" ht="15.5" x14ac:dyDescent="0.35">
      <c r="A132" s="314" t="s">
        <v>2127</v>
      </c>
      <c r="B132" s="314" t="s">
        <v>1913</v>
      </c>
      <c r="C132" s="315">
        <v>2</v>
      </c>
    </row>
    <row r="133" spans="1:3" ht="15.5" x14ac:dyDescent="0.35">
      <c r="A133" s="314" t="s">
        <v>640</v>
      </c>
      <c r="B133" s="314" t="s">
        <v>2128</v>
      </c>
      <c r="C133" s="315">
        <v>4</v>
      </c>
    </row>
    <row r="134" spans="1:3" ht="15.5" x14ac:dyDescent="0.35">
      <c r="A134" s="314" t="s">
        <v>2129</v>
      </c>
      <c r="B134" s="314" t="s">
        <v>2130</v>
      </c>
      <c r="C134" s="315">
        <v>1</v>
      </c>
    </row>
    <row r="135" spans="1:3" ht="15.5" x14ac:dyDescent="0.35">
      <c r="A135" s="314" t="s">
        <v>2131</v>
      </c>
      <c r="B135" s="314" t="s">
        <v>2132</v>
      </c>
      <c r="C135" s="315">
        <v>6</v>
      </c>
    </row>
    <row r="136" spans="1:3" ht="15.5" x14ac:dyDescent="0.35">
      <c r="A136" s="314" t="s">
        <v>2133</v>
      </c>
      <c r="B136" s="314" t="s">
        <v>2134</v>
      </c>
      <c r="C136" s="315">
        <v>5</v>
      </c>
    </row>
    <row r="137" spans="1:3" ht="15.5" x14ac:dyDescent="0.35">
      <c r="A137" s="314" t="s">
        <v>1002</v>
      </c>
      <c r="B137" s="314" t="s">
        <v>2135</v>
      </c>
      <c r="C137" s="315">
        <v>3</v>
      </c>
    </row>
    <row r="138" spans="1:3" ht="15.5" x14ac:dyDescent="0.35">
      <c r="A138" s="314" t="s">
        <v>2136</v>
      </c>
      <c r="B138" s="314" t="s">
        <v>2137</v>
      </c>
      <c r="C138" s="315">
        <v>3</v>
      </c>
    </row>
    <row r="139" spans="1:3" ht="15.5" x14ac:dyDescent="0.35">
      <c r="A139" s="314" t="s">
        <v>2138</v>
      </c>
      <c r="B139" s="314" t="s">
        <v>2139</v>
      </c>
      <c r="C139" s="315">
        <v>4</v>
      </c>
    </row>
    <row r="140" spans="1:3" ht="15.5" x14ac:dyDescent="0.35">
      <c r="A140" s="314" t="s">
        <v>2140</v>
      </c>
      <c r="B140" s="314" t="s">
        <v>2141</v>
      </c>
      <c r="C140" s="315">
        <v>4</v>
      </c>
    </row>
    <row r="141" spans="1:3" ht="15.5" x14ac:dyDescent="0.35">
      <c r="A141" s="314" t="s">
        <v>2142</v>
      </c>
      <c r="B141" s="314" t="s">
        <v>2143</v>
      </c>
      <c r="C141" s="315">
        <v>6</v>
      </c>
    </row>
    <row r="142" spans="1:3" ht="15.5" x14ac:dyDescent="0.35">
      <c r="A142" s="314" t="s">
        <v>2144</v>
      </c>
      <c r="B142" s="314" t="s">
        <v>2145</v>
      </c>
      <c r="C142" s="315">
        <v>3</v>
      </c>
    </row>
    <row r="143" spans="1:3" ht="15.5" x14ac:dyDescent="0.35">
      <c r="A143" s="314" t="s">
        <v>2146</v>
      </c>
      <c r="B143" s="314" t="s">
        <v>2147</v>
      </c>
      <c r="C143" s="315">
        <v>5</v>
      </c>
    </row>
    <row r="144" spans="1:3" ht="15.5" x14ac:dyDescent="0.35">
      <c r="A144" s="314" t="s">
        <v>2148</v>
      </c>
      <c r="B144" s="314" t="s">
        <v>2149</v>
      </c>
      <c r="C144" s="315">
        <v>6</v>
      </c>
    </row>
    <row r="145" spans="1:3" ht="15.5" x14ac:dyDescent="0.35">
      <c r="A145" s="314" t="s">
        <v>2150</v>
      </c>
      <c r="B145" s="314" t="s">
        <v>2151</v>
      </c>
      <c r="C145" s="315">
        <v>4</v>
      </c>
    </row>
    <row r="146" spans="1:3" ht="15.5" x14ac:dyDescent="0.35">
      <c r="A146" s="314" t="s">
        <v>2152</v>
      </c>
      <c r="B146" s="314" t="s">
        <v>2153</v>
      </c>
      <c r="C146" s="315">
        <v>5</v>
      </c>
    </row>
    <row r="147" spans="1:3" ht="15.5" x14ac:dyDescent="0.35">
      <c r="A147" s="314" t="s">
        <v>2154</v>
      </c>
      <c r="B147" s="314" t="s">
        <v>2155</v>
      </c>
      <c r="C147" s="315">
        <v>4</v>
      </c>
    </row>
    <row r="148" spans="1:3" ht="15.5" x14ac:dyDescent="0.35">
      <c r="A148" s="314" t="s">
        <v>1626</v>
      </c>
      <c r="B148" s="314" t="s">
        <v>2156</v>
      </c>
      <c r="C148" s="315">
        <v>4</v>
      </c>
    </row>
    <row r="149" spans="1:3" ht="15.5" x14ac:dyDescent="0.35">
      <c r="A149" s="314" t="s">
        <v>2157</v>
      </c>
      <c r="B149" s="314" t="s">
        <v>2158</v>
      </c>
      <c r="C149" s="315">
        <v>4</v>
      </c>
    </row>
    <row r="150" spans="1:3" ht="15.5" x14ac:dyDescent="0.35">
      <c r="A150" s="314" t="s">
        <v>2159</v>
      </c>
      <c r="B150" s="314" t="s">
        <v>2160</v>
      </c>
      <c r="C150" s="315">
        <v>5</v>
      </c>
    </row>
    <row r="151" spans="1:3" ht="15.5" x14ac:dyDescent="0.35">
      <c r="A151" s="314" t="s">
        <v>2161</v>
      </c>
      <c r="B151" s="314" t="s">
        <v>2162</v>
      </c>
      <c r="C151" s="315">
        <v>6</v>
      </c>
    </row>
    <row r="152" spans="1:3" ht="31" x14ac:dyDescent="0.35">
      <c r="A152" s="314" t="s">
        <v>2163</v>
      </c>
      <c r="B152" s="314" t="s">
        <v>2164</v>
      </c>
      <c r="C152" s="315">
        <v>5</v>
      </c>
    </row>
    <row r="153" spans="1:3" ht="15.5" x14ac:dyDescent="0.35">
      <c r="A153" s="314" t="s">
        <v>2165</v>
      </c>
      <c r="B153" s="314" t="s">
        <v>2166</v>
      </c>
      <c r="C153" s="315">
        <v>7</v>
      </c>
    </row>
    <row r="154" spans="1:3" ht="15.5" x14ac:dyDescent="0.35">
      <c r="A154" s="314" t="s">
        <v>2167</v>
      </c>
      <c r="B154" s="314" t="s">
        <v>2168</v>
      </c>
      <c r="C154" s="315">
        <v>6</v>
      </c>
    </row>
    <row r="155" spans="1:3" ht="15.5" x14ac:dyDescent="0.35">
      <c r="A155" s="314" t="s">
        <v>2169</v>
      </c>
      <c r="B155" s="314" t="s">
        <v>2170</v>
      </c>
      <c r="C155" s="315">
        <v>1</v>
      </c>
    </row>
    <row r="156" spans="1:3" ht="15.5" x14ac:dyDescent="0.35">
      <c r="A156" s="314" t="s">
        <v>2171</v>
      </c>
      <c r="B156" s="314" t="s">
        <v>2172</v>
      </c>
      <c r="C156" s="315">
        <v>6</v>
      </c>
    </row>
    <row r="157" spans="1:3" ht="31" x14ac:dyDescent="0.35">
      <c r="A157" s="314" t="s">
        <v>2173</v>
      </c>
      <c r="B157" s="314" t="s">
        <v>2174</v>
      </c>
      <c r="C157" s="315">
        <v>6</v>
      </c>
    </row>
    <row r="158" spans="1:3" ht="31" x14ac:dyDescent="0.35">
      <c r="A158" s="314" t="s">
        <v>2175</v>
      </c>
      <c r="B158" s="314" t="s">
        <v>2176</v>
      </c>
      <c r="C158" s="315">
        <v>6</v>
      </c>
    </row>
    <row r="159" spans="1:3" ht="15.5" x14ac:dyDescent="0.35">
      <c r="A159" s="314" t="s">
        <v>2177</v>
      </c>
      <c r="B159" s="314" t="s">
        <v>2178</v>
      </c>
      <c r="C159" s="315">
        <v>4</v>
      </c>
    </row>
    <row r="160" spans="1:3" ht="15.5" x14ac:dyDescent="0.35">
      <c r="A160" s="314" t="s">
        <v>2179</v>
      </c>
      <c r="B160" s="314" t="s">
        <v>2180</v>
      </c>
      <c r="C160" s="315">
        <v>6</v>
      </c>
    </row>
    <row r="161" spans="1:3" ht="15.5" x14ac:dyDescent="0.35">
      <c r="A161" s="314" t="s">
        <v>2181</v>
      </c>
      <c r="B161" s="314" t="s">
        <v>2182</v>
      </c>
      <c r="C161" s="315">
        <v>3</v>
      </c>
    </row>
    <row r="162" spans="1:3" ht="15.5" x14ac:dyDescent="0.35">
      <c r="A162" s="314" t="s">
        <v>2183</v>
      </c>
      <c r="B162" s="314" t="s">
        <v>2184</v>
      </c>
      <c r="C162" s="315">
        <v>4</v>
      </c>
    </row>
    <row r="163" spans="1:3" ht="15.5" x14ac:dyDescent="0.35">
      <c r="A163" s="314" t="s">
        <v>2185</v>
      </c>
      <c r="B163" s="314" t="s">
        <v>2186</v>
      </c>
      <c r="C163" s="315">
        <v>5</v>
      </c>
    </row>
    <row r="164" spans="1:3" ht="31" x14ac:dyDescent="0.35">
      <c r="A164" s="314" t="s">
        <v>2187</v>
      </c>
      <c r="B164" s="314" t="s">
        <v>2188</v>
      </c>
      <c r="C164" s="315">
        <v>3</v>
      </c>
    </row>
    <row r="165" spans="1:3" ht="15.5" x14ac:dyDescent="0.35">
      <c r="A165" s="314" t="s">
        <v>2189</v>
      </c>
      <c r="B165" s="314" t="s">
        <v>2190</v>
      </c>
      <c r="C165" s="315">
        <v>5</v>
      </c>
    </row>
    <row r="166" spans="1:3" ht="15.5" x14ac:dyDescent="0.35">
      <c r="A166" s="314" t="s">
        <v>2191</v>
      </c>
      <c r="B166" s="314" t="s">
        <v>2192</v>
      </c>
      <c r="C166" s="315">
        <v>5</v>
      </c>
    </row>
    <row r="167" spans="1:3" ht="15.5" x14ac:dyDescent="0.35">
      <c r="A167" s="314" t="s">
        <v>2193</v>
      </c>
      <c r="B167" s="314" t="s">
        <v>2194</v>
      </c>
      <c r="C167" s="315">
        <v>5</v>
      </c>
    </row>
    <row r="168" spans="1:3" ht="15.5" x14ac:dyDescent="0.35">
      <c r="A168" s="314" t="s">
        <v>2195</v>
      </c>
      <c r="B168" s="314" t="s">
        <v>2196</v>
      </c>
      <c r="C168" s="315">
        <v>5</v>
      </c>
    </row>
    <row r="169" spans="1:3" ht="15.5" x14ac:dyDescent="0.35">
      <c r="A169" s="314" t="s">
        <v>2197</v>
      </c>
      <c r="B169" s="314" t="s">
        <v>2198</v>
      </c>
      <c r="C169" s="315">
        <v>5</v>
      </c>
    </row>
    <row r="170" spans="1:3" ht="15.5" x14ac:dyDescent="0.35">
      <c r="A170" s="314" t="s">
        <v>720</v>
      </c>
      <c r="B170" s="314" t="s">
        <v>2199</v>
      </c>
      <c r="C170" s="315">
        <v>5</v>
      </c>
    </row>
    <row r="171" spans="1:3" ht="15.5" x14ac:dyDescent="0.35">
      <c r="A171" s="314" t="s">
        <v>2200</v>
      </c>
      <c r="B171" s="314" t="s">
        <v>2201</v>
      </c>
      <c r="C171" s="315">
        <v>6</v>
      </c>
    </row>
    <row r="172" spans="1:3" ht="15.5" x14ac:dyDescent="0.35">
      <c r="A172" s="314" t="s">
        <v>2202</v>
      </c>
      <c r="B172" s="314" t="s">
        <v>2203</v>
      </c>
      <c r="C172" s="315">
        <v>4</v>
      </c>
    </row>
    <row r="173" spans="1:3" ht="15.5" x14ac:dyDescent="0.35">
      <c r="A173" s="314" t="s">
        <v>2204</v>
      </c>
      <c r="B173" s="314" t="s">
        <v>2205</v>
      </c>
      <c r="C173" s="315">
        <v>3</v>
      </c>
    </row>
    <row r="174" spans="1:3" ht="15.5" x14ac:dyDescent="0.35">
      <c r="A174" s="314" t="s">
        <v>2206</v>
      </c>
      <c r="B174" s="314" t="s">
        <v>2207</v>
      </c>
      <c r="C174" s="315">
        <v>4</v>
      </c>
    </row>
    <row r="175" spans="1:3" ht="15.5" x14ac:dyDescent="0.35">
      <c r="A175" s="314" t="s">
        <v>2208</v>
      </c>
      <c r="B175" s="314" t="s">
        <v>2209</v>
      </c>
      <c r="C175" s="315">
        <v>6</v>
      </c>
    </row>
    <row r="176" spans="1:3" ht="31" x14ac:dyDescent="0.35">
      <c r="A176" s="314" t="s">
        <v>2210</v>
      </c>
      <c r="B176" s="314" t="s">
        <v>2211</v>
      </c>
      <c r="C176" s="315">
        <v>5</v>
      </c>
    </row>
    <row r="177" spans="1:3" ht="15.5" x14ac:dyDescent="0.35">
      <c r="A177" s="314" t="s">
        <v>2212</v>
      </c>
      <c r="B177" s="314" t="s">
        <v>2213</v>
      </c>
      <c r="C177" s="315">
        <v>3</v>
      </c>
    </row>
    <row r="178" spans="1:3" ht="15.5" x14ac:dyDescent="0.35">
      <c r="A178" s="314" t="s">
        <v>2214</v>
      </c>
      <c r="B178" s="314" t="s">
        <v>2215</v>
      </c>
      <c r="C178" s="315">
        <v>5</v>
      </c>
    </row>
    <row r="179" spans="1:3" ht="15.5" x14ac:dyDescent="0.35">
      <c r="A179" s="314" t="s">
        <v>2216</v>
      </c>
      <c r="B179" s="314" t="s">
        <v>2217</v>
      </c>
      <c r="C179" s="315">
        <v>5</v>
      </c>
    </row>
    <row r="180" spans="1:3" ht="15.5" x14ac:dyDescent="0.35">
      <c r="A180" s="314" t="s">
        <v>2218</v>
      </c>
      <c r="B180" s="314" t="s">
        <v>2219</v>
      </c>
      <c r="C180" s="315">
        <v>4</v>
      </c>
    </row>
    <row r="181" spans="1:3" ht="15.5" x14ac:dyDescent="0.35">
      <c r="A181" s="314" t="s">
        <v>2220</v>
      </c>
      <c r="B181" s="314" t="s">
        <v>1913</v>
      </c>
      <c r="C181" s="315">
        <v>2</v>
      </c>
    </row>
    <row r="182" spans="1:3" ht="15.5" x14ac:dyDescent="0.35">
      <c r="A182" s="314" t="s">
        <v>2221</v>
      </c>
      <c r="B182" s="314" t="s">
        <v>2222</v>
      </c>
      <c r="C182" s="315">
        <v>3</v>
      </c>
    </row>
    <row r="183" spans="1:3" ht="15.5" x14ac:dyDescent="0.35">
      <c r="A183" s="314" t="s">
        <v>2223</v>
      </c>
      <c r="B183" s="314" t="s">
        <v>2224</v>
      </c>
      <c r="C183" s="315">
        <v>3</v>
      </c>
    </row>
    <row r="184" spans="1:3" ht="15.5" x14ac:dyDescent="0.35">
      <c r="A184" s="314" t="s">
        <v>2225</v>
      </c>
      <c r="B184" s="314" t="s">
        <v>2226</v>
      </c>
      <c r="C184" s="315">
        <v>5</v>
      </c>
    </row>
    <row r="185" spans="1:3" ht="15.5" x14ac:dyDescent="0.35">
      <c r="A185" s="314" t="s">
        <v>1859</v>
      </c>
      <c r="B185" s="314" t="s">
        <v>1860</v>
      </c>
      <c r="C185" s="315">
        <v>5</v>
      </c>
    </row>
    <row r="186" spans="1:3" ht="15.5" x14ac:dyDescent="0.35">
      <c r="A186" s="314" t="s">
        <v>2227</v>
      </c>
      <c r="B186" s="314" t="s">
        <v>2228</v>
      </c>
      <c r="C186" s="315">
        <v>2</v>
      </c>
    </row>
    <row r="187" spans="1:3" ht="15.5" x14ac:dyDescent="0.35">
      <c r="A187" s="314" t="s">
        <v>2229</v>
      </c>
      <c r="B187" s="314" t="s">
        <v>2230</v>
      </c>
      <c r="C187" s="315">
        <v>3</v>
      </c>
    </row>
    <row r="188" spans="1:3" ht="15.5" x14ac:dyDescent="0.35">
      <c r="A188" s="314" t="s">
        <v>2231</v>
      </c>
      <c r="B188" s="314" t="s">
        <v>2232</v>
      </c>
      <c r="C188" s="315">
        <v>4</v>
      </c>
    </row>
    <row r="189" spans="1:3" ht="15.5" x14ac:dyDescent="0.35">
      <c r="A189" s="314" t="s">
        <v>2233</v>
      </c>
      <c r="B189" s="314" t="s">
        <v>2234</v>
      </c>
      <c r="C189" s="315">
        <v>2</v>
      </c>
    </row>
    <row r="190" spans="1:3" ht="15.5" x14ac:dyDescent="0.35">
      <c r="A190" s="314" t="s">
        <v>2235</v>
      </c>
      <c r="B190" s="314" t="s">
        <v>2236</v>
      </c>
      <c r="C190" s="315">
        <v>2</v>
      </c>
    </row>
    <row r="191" spans="1:3" ht="15.5" x14ac:dyDescent="0.35">
      <c r="A191" s="314" t="s">
        <v>2237</v>
      </c>
      <c r="B191" s="314" t="s">
        <v>2238</v>
      </c>
      <c r="C191" s="315">
        <v>5</v>
      </c>
    </row>
    <row r="192" spans="1:3" ht="15.5" x14ac:dyDescent="0.35">
      <c r="A192" s="314" t="s">
        <v>2239</v>
      </c>
      <c r="B192" s="314" t="s">
        <v>1913</v>
      </c>
      <c r="C192" s="315">
        <v>2</v>
      </c>
    </row>
    <row r="193" spans="1:3" ht="15.5" x14ac:dyDescent="0.35">
      <c r="A193" s="314" t="s">
        <v>2240</v>
      </c>
      <c r="B193" s="314" t="s">
        <v>2241</v>
      </c>
      <c r="C193" s="315">
        <v>3</v>
      </c>
    </row>
    <row r="194" spans="1:3" ht="31" x14ac:dyDescent="0.35">
      <c r="A194" s="314" t="s">
        <v>2242</v>
      </c>
      <c r="B194" s="314" t="s">
        <v>2243</v>
      </c>
      <c r="C194" s="315">
        <v>3</v>
      </c>
    </row>
    <row r="195" spans="1:3" ht="31" x14ac:dyDescent="0.35">
      <c r="A195" s="314" t="s">
        <v>2244</v>
      </c>
      <c r="B195" s="314" t="s">
        <v>2245</v>
      </c>
      <c r="C195" s="315">
        <v>3</v>
      </c>
    </row>
    <row r="196" spans="1:3" ht="15.5" x14ac:dyDescent="0.35">
      <c r="A196" s="314" t="s">
        <v>2246</v>
      </c>
      <c r="B196" s="314" t="s">
        <v>2247</v>
      </c>
      <c r="C196" s="315">
        <v>5</v>
      </c>
    </row>
    <row r="197" spans="1:3" ht="15.5" x14ac:dyDescent="0.35">
      <c r="A197" s="314" t="s">
        <v>2248</v>
      </c>
      <c r="B197" s="314" t="s">
        <v>2249</v>
      </c>
      <c r="C197" s="315">
        <v>4</v>
      </c>
    </row>
    <row r="198" spans="1:3" ht="15.5" x14ac:dyDescent="0.35">
      <c r="A198" s="314" t="s">
        <v>2250</v>
      </c>
      <c r="B198" s="314" t="s">
        <v>1913</v>
      </c>
      <c r="C198" s="315">
        <v>2</v>
      </c>
    </row>
    <row r="199" spans="1:3" ht="15.5" x14ac:dyDescent="0.35">
      <c r="A199" s="314" t="s">
        <v>2251</v>
      </c>
      <c r="B199" s="314" t="s">
        <v>2252</v>
      </c>
      <c r="C199" s="315">
        <v>1</v>
      </c>
    </row>
    <row r="200" spans="1:3" ht="15.5" x14ac:dyDescent="0.35">
      <c r="A200" s="314" t="s">
        <v>2253</v>
      </c>
      <c r="B200" s="314" t="s">
        <v>2254</v>
      </c>
      <c r="C200" s="315">
        <v>4</v>
      </c>
    </row>
    <row r="201" spans="1:3" ht="15.5" x14ac:dyDescent="0.35">
      <c r="A201" s="314" t="s">
        <v>2255</v>
      </c>
      <c r="B201" s="314" t="s">
        <v>2256</v>
      </c>
      <c r="C201" s="315">
        <v>3</v>
      </c>
    </row>
    <row r="202" spans="1:3" ht="15.5" x14ac:dyDescent="0.35">
      <c r="A202" s="314" t="s">
        <v>2257</v>
      </c>
      <c r="B202" s="314" t="s">
        <v>2258</v>
      </c>
      <c r="C202" s="315">
        <v>4</v>
      </c>
    </row>
    <row r="203" spans="1:3" ht="15.5" x14ac:dyDescent="0.35">
      <c r="A203" s="314" t="s">
        <v>2259</v>
      </c>
      <c r="B203" s="314" t="s">
        <v>2260</v>
      </c>
      <c r="C203" s="315">
        <v>4</v>
      </c>
    </row>
    <row r="204" spans="1:3" ht="15.5" x14ac:dyDescent="0.35">
      <c r="A204" s="314" t="s">
        <v>2261</v>
      </c>
      <c r="B204" s="314" t="s">
        <v>2262</v>
      </c>
      <c r="C204" s="315">
        <v>4</v>
      </c>
    </row>
    <row r="205" spans="1:3" ht="15.5" x14ac:dyDescent="0.35">
      <c r="A205" s="314" t="s">
        <v>2263</v>
      </c>
      <c r="B205" s="314" t="s">
        <v>2264</v>
      </c>
      <c r="C205" s="315">
        <v>2</v>
      </c>
    </row>
    <row r="206" spans="1:3" ht="15.5" x14ac:dyDescent="0.35">
      <c r="A206" s="314" t="s">
        <v>2265</v>
      </c>
      <c r="B206" s="314" t="s">
        <v>2266</v>
      </c>
      <c r="C206" s="315">
        <v>3</v>
      </c>
    </row>
    <row r="207" spans="1:3" ht="15.5" x14ac:dyDescent="0.35">
      <c r="A207" s="314" t="s">
        <v>2267</v>
      </c>
      <c r="B207" s="314" t="s">
        <v>2268</v>
      </c>
      <c r="C207" s="315">
        <v>4</v>
      </c>
    </row>
    <row r="208" spans="1:3" ht="15.5" x14ac:dyDescent="0.35">
      <c r="A208" s="314" t="s">
        <v>2269</v>
      </c>
      <c r="B208" s="314" t="s">
        <v>2270</v>
      </c>
      <c r="C208" s="315">
        <v>2</v>
      </c>
    </row>
    <row r="209" spans="1:3" ht="15.5" x14ac:dyDescent="0.35">
      <c r="A209" s="314" t="s">
        <v>2271</v>
      </c>
      <c r="B209" s="314" t="s">
        <v>2272</v>
      </c>
      <c r="C209" s="315">
        <v>4</v>
      </c>
    </row>
    <row r="210" spans="1:3" ht="15.5" x14ac:dyDescent="0.35">
      <c r="A210" s="314" t="s">
        <v>2273</v>
      </c>
      <c r="B210" s="314" t="s">
        <v>2274</v>
      </c>
      <c r="C210" s="315">
        <v>4</v>
      </c>
    </row>
    <row r="211" spans="1:3" ht="15.5" x14ac:dyDescent="0.35">
      <c r="A211" s="314" t="s">
        <v>2275</v>
      </c>
      <c r="B211" s="314" t="s">
        <v>2276</v>
      </c>
      <c r="C211" s="315">
        <v>4</v>
      </c>
    </row>
    <row r="212" spans="1:3" ht="15.5" x14ac:dyDescent="0.35">
      <c r="A212" s="314" t="s">
        <v>2277</v>
      </c>
      <c r="B212" s="314" t="s">
        <v>2278</v>
      </c>
      <c r="C212" s="315">
        <v>3</v>
      </c>
    </row>
    <row r="213" spans="1:3" ht="15.5" x14ac:dyDescent="0.35">
      <c r="A213" s="314" t="s">
        <v>2279</v>
      </c>
      <c r="B213" s="314" t="s">
        <v>1913</v>
      </c>
      <c r="C213" s="315">
        <v>2</v>
      </c>
    </row>
    <row r="214" spans="1:3" ht="15.5" x14ac:dyDescent="0.35">
      <c r="A214" s="314" t="s">
        <v>2280</v>
      </c>
      <c r="B214" s="314" t="s">
        <v>2281</v>
      </c>
      <c r="C214" s="315">
        <v>1</v>
      </c>
    </row>
    <row r="215" spans="1:3" ht="15.5" x14ac:dyDescent="0.35">
      <c r="A215" s="314" t="s">
        <v>2282</v>
      </c>
      <c r="B215" s="314" t="s">
        <v>2283</v>
      </c>
      <c r="C215" s="315">
        <v>4</v>
      </c>
    </row>
    <row r="216" spans="1:3" ht="15.5" x14ac:dyDescent="0.35">
      <c r="A216" s="314" t="s">
        <v>2284</v>
      </c>
      <c r="B216" s="314" t="s">
        <v>2285</v>
      </c>
      <c r="C216" s="315">
        <v>4</v>
      </c>
    </row>
    <row r="217" spans="1:3" ht="15.5" x14ac:dyDescent="0.35">
      <c r="A217" s="314" t="s">
        <v>2286</v>
      </c>
      <c r="B217" s="314" t="s">
        <v>2287</v>
      </c>
      <c r="C217" s="315">
        <v>4</v>
      </c>
    </row>
    <row r="218" spans="1:3" ht="31" x14ac:dyDescent="0.35">
      <c r="A218" s="314" t="s">
        <v>2288</v>
      </c>
      <c r="B218" s="314" t="s">
        <v>2289</v>
      </c>
      <c r="C218" s="315">
        <v>4</v>
      </c>
    </row>
    <row r="219" spans="1:3" ht="15.5" x14ac:dyDescent="0.35">
      <c r="A219" s="314" t="s">
        <v>2290</v>
      </c>
      <c r="B219" s="314" t="s">
        <v>2291</v>
      </c>
      <c r="C219" s="315">
        <v>2</v>
      </c>
    </row>
    <row r="220" spans="1:3" ht="15.5" x14ac:dyDescent="0.35">
      <c r="A220" s="314" t="s">
        <v>2292</v>
      </c>
      <c r="B220" s="314" t="s">
        <v>2293</v>
      </c>
      <c r="C220" s="315">
        <v>1</v>
      </c>
    </row>
    <row r="221" spans="1:3" ht="15.5" x14ac:dyDescent="0.35">
      <c r="A221" s="314" t="s">
        <v>2294</v>
      </c>
      <c r="B221" s="314" t="s">
        <v>2295</v>
      </c>
      <c r="C221" s="315">
        <v>1</v>
      </c>
    </row>
    <row r="222" spans="1:3" ht="31" x14ac:dyDescent="0.35">
      <c r="A222" s="314" t="s">
        <v>2296</v>
      </c>
      <c r="B222" s="314" t="s">
        <v>2297</v>
      </c>
      <c r="C222" s="315">
        <v>4</v>
      </c>
    </row>
    <row r="223" spans="1:3" ht="15.5" x14ac:dyDescent="0.35">
      <c r="A223" s="314" t="s">
        <v>255</v>
      </c>
      <c r="B223" s="314" t="s">
        <v>2298</v>
      </c>
      <c r="C223" s="315">
        <v>7</v>
      </c>
    </row>
    <row r="224" spans="1:3" ht="15.5" x14ac:dyDescent="0.35">
      <c r="A224" s="314" t="s">
        <v>2299</v>
      </c>
      <c r="B224" s="314" t="s">
        <v>2300</v>
      </c>
      <c r="C224" s="315">
        <v>5</v>
      </c>
    </row>
    <row r="225" spans="1:3" ht="15.5" x14ac:dyDescent="0.35">
      <c r="A225" s="314" t="s">
        <v>2301</v>
      </c>
      <c r="B225" s="314" t="s">
        <v>2302</v>
      </c>
      <c r="C225" s="315">
        <v>6</v>
      </c>
    </row>
    <row r="226" spans="1:3" ht="15.5" x14ac:dyDescent="0.35">
      <c r="A226" s="314" t="s">
        <v>2303</v>
      </c>
      <c r="B226" s="314" t="s">
        <v>2304</v>
      </c>
      <c r="C226" s="315">
        <v>5</v>
      </c>
    </row>
    <row r="227" spans="1:3" ht="15.5" x14ac:dyDescent="0.35">
      <c r="A227" s="314" t="s">
        <v>2305</v>
      </c>
      <c r="B227" s="314" t="s">
        <v>2306</v>
      </c>
      <c r="C227" s="315">
        <v>2</v>
      </c>
    </row>
    <row r="228" spans="1:3" ht="15.5" x14ac:dyDescent="0.35">
      <c r="A228" s="314" t="s">
        <v>2307</v>
      </c>
      <c r="B228" s="314" t="s">
        <v>2308</v>
      </c>
      <c r="C228" s="315">
        <v>3</v>
      </c>
    </row>
    <row r="229" spans="1:3" ht="15.5" x14ac:dyDescent="0.35">
      <c r="A229" s="314" t="s">
        <v>2309</v>
      </c>
      <c r="B229" s="314" t="s">
        <v>2310</v>
      </c>
      <c r="C229" s="315">
        <v>1</v>
      </c>
    </row>
    <row r="230" spans="1:3" ht="15.5" x14ac:dyDescent="0.35">
      <c r="A230" s="314" t="s">
        <v>304</v>
      </c>
      <c r="B230" s="314" t="s">
        <v>2311</v>
      </c>
      <c r="C230" s="315">
        <v>7</v>
      </c>
    </row>
    <row r="231" spans="1:3" ht="15.5" x14ac:dyDescent="0.35">
      <c r="A231" s="314" t="s">
        <v>2312</v>
      </c>
      <c r="B231" s="314" t="s">
        <v>2313</v>
      </c>
      <c r="C231" s="315">
        <v>2</v>
      </c>
    </row>
    <row r="232" spans="1:3" ht="15.5" x14ac:dyDescent="0.35">
      <c r="A232" s="314" t="s">
        <v>2314</v>
      </c>
      <c r="B232" s="314" t="s">
        <v>2315</v>
      </c>
      <c r="C232" s="315">
        <v>5</v>
      </c>
    </row>
    <row r="233" spans="1:3" ht="15.5" x14ac:dyDescent="0.35">
      <c r="A233" s="314" t="s">
        <v>2316</v>
      </c>
      <c r="B233" s="314" t="s">
        <v>1913</v>
      </c>
      <c r="C233" s="315">
        <v>2</v>
      </c>
    </row>
    <row r="234" spans="1:3" ht="15.5" x14ac:dyDescent="0.35">
      <c r="A234" s="314" t="s">
        <v>616</v>
      </c>
      <c r="B234" s="314" t="s">
        <v>2317</v>
      </c>
      <c r="C234" s="315">
        <v>6</v>
      </c>
    </row>
    <row r="235" spans="1:3" ht="15.5" x14ac:dyDescent="0.35">
      <c r="A235" s="314" t="s">
        <v>2318</v>
      </c>
      <c r="B235" s="314" t="s">
        <v>2319</v>
      </c>
      <c r="C235" s="315">
        <v>4</v>
      </c>
    </row>
    <row r="236" spans="1:3" ht="15.5" x14ac:dyDescent="0.35">
      <c r="A236" s="314" t="s">
        <v>602</v>
      </c>
      <c r="B236" s="314" t="s">
        <v>2320</v>
      </c>
      <c r="C236" s="315">
        <v>6</v>
      </c>
    </row>
    <row r="237" spans="1:3" ht="15.5" x14ac:dyDescent="0.35">
      <c r="A237" s="314" t="s">
        <v>2321</v>
      </c>
      <c r="B237" s="314" t="s">
        <v>2322</v>
      </c>
      <c r="C237" s="315">
        <v>4</v>
      </c>
    </row>
    <row r="238" spans="1:3" ht="15.5" x14ac:dyDescent="0.35">
      <c r="A238" s="314" t="s">
        <v>2323</v>
      </c>
      <c r="B238" s="314" t="s">
        <v>2324</v>
      </c>
      <c r="C238" s="315">
        <v>6</v>
      </c>
    </row>
    <row r="239" spans="1:3" ht="15.5" x14ac:dyDescent="0.35">
      <c r="A239" s="314" t="s">
        <v>2325</v>
      </c>
      <c r="B239" s="314" t="s">
        <v>2326</v>
      </c>
      <c r="C239" s="315">
        <v>4</v>
      </c>
    </row>
    <row r="240" spans="1:3" ht="15.5" x14ac:dyDescent="0.35">
      <c r="A240" s="314" t="s">
        <v>296</v>
      </c>
      <c r="B240" s="314" t="s">
        <v>2327</v>
      </c>
      <c r="C240" s="315">
        <v>7</v>
      </c>
    </row>
    <row r="241" spans="1:3" ht="15.5" x14ac:dyDescent="0.35">
      <c r="A241" s="314" t="s">
        <v>2328</v>
      </c>
      <c r="B241" s="314" t="s">
        <v>2329</v>
      </c>
      <c r="C241" s="315">
        <v>8</v>
      </c>
    </row>
    <row r="242" spans="1:3" ht="15.5" x14ac:dyDescent="0.35">
      <c r="A242" s="314" t="s">
        <v>2330</v>
      </c>
      <c r="B242" s="314" t="s">
        <v>2331</v>
      </c>
      <c r="C242" s="315">
        <v>6</v>
      </c>
    </row>
    <row r="243" spans="1:3" ht="15.5" x14ac:dyDescent="0.35">
      <c r="A243" s="314" t="s">
        <v>2332</v>
      </c>
      <c r="B243" s="314" t="s">
        <v>2333</v>
      </c>
      <c r="C243" s="315">
        <v>5</v>
      </c>
    </row>
    <row r="244" spans="1:3" ht="15.5" x14ac:dyDescent="0.35">
      <c r="A244" s="314" t="s">
        <v>289</v>
      </c>
      <c r="B244" s="314" t="s">
        <v>2334</v>
      </c>
      <c r="C244" s="315">
        <v>6</v>
      </c>
    </row>
    <row r="245" spans="1:3" ht="31" x14ac:dyDescent="0.35">
      <c r="A245" s="314" t="s">
        <v>2335</v>
      </c>
      <c r="B245" s="314" t="s">
        <v>2336</v>
      </c>
      <c r="C245" s="315">
        <v>1</v>
      </c>
    </row>
    <row r="246" spans="1:3" ht="15.5" x14ac:dyDescent="0.35">
      <c r="A246" s="314" t="s">
        <v>2337</v>
      </c>
      <c r="B246" s="314" t="s">
        <v>2338</v>
      </c>
      <c r="C246" s="315">
        <v>4</v>
      </c>
    </row>
    <row r="247" spans="1:3" ht="15.5" x14ac:dyDescent="0.35">
      <c r="A247" s="314" t="s">
        <v>2339</v>
      </c>
      <c r="B247" s="314" t="s">
        <v>2340</v>
      </c>
      <c r="C247" s="315">
        <v>5</v>
      </c>
    </row>
    <row r="248" spans="1:3" ht="15.5" x14ac:dyDescent="0.35">
      <c r="A248" s="314" t="s">
        <v>2341</v>
      </c>
      <c r="B248" s="314" t="s">
        <v>1913</v>
      </c>
      <c r="C248" s="315">
        <v>2</v>
      </c>
    </row>
    <row r="249" spans="1:3" ht="15.5" x14ac:dyDescent="0.35">
      <c r="A249" s="314" t="s">
        <v>2342</v>
      </c>
      <c r="B249" s="314" t="s">
        <v>2343</v>
      </c>
      <c r="C249" s="315">
        <v>8</v>
      </c>
    </row>
    <row r="250" spans="1:3" ht="15.5" x14ac:dyDescent="0.35">
      <c r="A250" s="314" t="s">
        <v>2344</v>
      </c>
      <c r="B250" s="314" t="s">
        <v>2345</v>
      </c>
      <c r="C250" s="315">
        <v>8</v>
      </c>
    </row>
    <row r="251" spans="1:3" ht="31" x14ac:dyDescent="0.35">
      <c r="A251" s="314" t="s">
        <v>2346</v>
      </c>
      <c r="B251" s="314" t="s">
        <v>2347</v>
      </c>
      <c r="C251" s="315">
        <v>7</v>
      </c>
    </row>
    <row r="252" spans="1:3" ht="15.5" x14ac:dyDescent="0.35">
      <c r="A252" s="314" t="s">
        <v>2348</v>
      </c>
      <c r="B252" s="314" t="s">
        <v>2349</v>
      </c>
      <c r="C252" s="315">
        <v>5</v>
      </c>
    </row>
    <row r="253" spans="1:3" ht="15.5" x14ac:dyDescent="0.35">
      <c r="A253" s="314" t="s">
        <v>2350</v>
      </c>
      <c r="B253" s="314" t="s">
        <v>2351</v>
      </c>
      <c r="C253" s="315">
        <v>7</v>
      </c>
    </row>
    <row r="254" spans="1:3" ht="31" x14ac:dyDescent="0.35">
      <c r="A254" s="314" t="s">
        <v>2352</v>
      </c>
      <c r="B254" s="314" t="s">
        <v>2353</v>
      </c>
      <c r="C254" s="315">
        <v>4</v>
      </c>
    </row>
    <row r="255" spans="1:3" ht="15.5" x14ac:dyDescent="0.35">
      <c r="A255" s="314" t="s">
        <v>2354</v>
      </c>
      <c r="B255" s="314" t="s">
        <v>2355</v>
      </c>
      <c r="C255" s="315">
        <v>4</v>
      </c>
    </row>
    <row r="256" spans="1:3" ht="15.5" x14ac:dyDescent="0.35">
      <c r="A256" s="314" t="s">
        <v>2356</v>
      </c>
      <c r="B256" s="314" t="s">
        <v>2357</v>
      </c>
      <c r="C256" s="315">
        <v>5</v>
      </c>
    </row>
    <row r="257" spans="1:3" ht="15.5" x14ac:dyDescent="0.35">
      <c r="A257" s="314" t="s">
        <v>2358</v>
      </c>
      <c r="B257" s="314" t="s">
        <v>2359</v>
      </c>
      <c r="C257" s="315">
        <v>8</v>
      </c>
    </row>
    <row r="258" spans="1:3" ht="15.5" x14ac:dyDescent="0.35">
      <c r="A258" s="314" t="s">
        <v>2360</v>
      </c>
      <c r="B258" s="314" t="s">
        <v>2361</v>
      </c>
      <c r="C258" s="315">
        <v>4</v>
      </c>
    </row>
    <row r="259" spans="1:3" ht="15.5" x14ac:dyDescent="0.35">
      <c r="A259" s="314" t="s">
        <v>2362</v>
      </c>
      <c r="B259" s="314" t="s">
        <v>1913</v>
      </c>
      <c r="C259" s="315">
        <v>3</v>
      </c>
    </row>
    <row r="260" spans="1:3" ht="15.5" x14ac:dyDescent="0.35">
      <c r="A260" s="314" t="s">
        <v>2363</v>
      </c>
      <c r="B260" s="314" t="s">
        <v>2364</v>
      </c>
      <c r="C260" s="315">
        <v>5</v>
      </c>
    </row>
    <row r="261" spans="1:3" ht="15.5" x14ac:dyDescent="0.35">
      <c r="A261" s="314" t="s">
        <v>2365</v>
      </c>
      <c r="B261" s="314" t="s">
        <v>2366</v>
      </c>
      <c r="C261" s="315">
        <v>8</v>
      </c>
    </row>
    <row r="262" spans="1:3" ht="15.5" x14ac:dyDescent="0.35">
      <c r="A262" s="314" t="s">
        <v>2367</v>
      </c>
      <c r="B262" s="314" t="s">
        <v>2368</v>
      </c>
      <c r="C262" s="315">
        <v>5</v>
      </c>
    </row>
    <row r="263" spans="1:3" ht="15.5" x14ac:dyDescent="0.35">
      <c r="A263" s="314" t="s">
        <v>2369</v>
      </c>
      <c r="B263" s="314" t="s">
        <v>2370</v>
      </c>
      <c r="C263" s="315">
        <v>4</v>
      </c>
    </row>
    <row r="264" spans="1:3" ht="15.5" x14ac:dyDescent="0.35">
      <c r="A264" s="314" t="s">
        <v>2371</v>
      </c>
      <c r="B264" s="314" t="s">
        <v>2372</v>
      </c>
      <c r="C264" s="315">
        <v>4</v>
      </c>
    </row>
    <row r="265" spans="1:3" ht="15.5" x14ac:dyDescent="0.35">
      <c r="A265" s="314" t="s">
        <v>2373</v>
      </c>
      <c r="B265" s="314" t="s">
        <v>2374</v>
      </c>
      <c r="C265" s="315">
        <v>5</v>
      </c>
    </row>
    <row r="266" spans="1:3" ht="15.5" x14ac:dyDescent="0.35">
      <c r="A266" s="314" t="s">
        <v>793</v>
      </c>
      <c r="B266" s="314" t="s">
        <v>2375</v>
      </c>
      <c r="C266" s="315">
        <v>6</v>
      </c>
    </row>
    <row r="267" spans="1:3" ht="15.5" x14ac:dyDescent="0.35">
      <c r="A267" s="314" t="s">
        <v>2376</v>
      </c>
      <c r="B267" s="314" t="s">
        <v>2377</v>
      </c>
      <c r="C267" s="315">
        <v>5</v>
      </c>
    </row>
    <row r="268" spans="1:3" ht="15.5" x14ac:dyDescent="0.35">
      <c r="A268" s="314" t="s">
        <v>2378</v>
      </c>
      <c r="B268" s="314" t="s">
        <v>2379</v>
      </c>
      <c r="C268" s="315">
        <v>6</v>
      </c>
    </row>
    <row r="269" spans="1:3" ht="31" x14ac:dyDescent="0.35">
      <c r="A269" s="314" t="s">
        <v>2380</v>
      </c>
      <c r="B269" s="314" t="s">
        <v>2381</v>
      </c>
      <c r="C269" s="315">
        <v>8</v>
      </c>
    </row>
    <row r="270" spans="1:3" ht="31" x14ac:dyDescent="0.35">
      <c r="A270" s="314" t="s">
        <v>2382</v>
      </c>
      <c r="B270" s="314" t="s">
        <v>2383</v>
      </c>
      <c r="C270" s="315">
        <v>7</v>
      </c>
    </row>
    <row r="271" spans="1:3" ht="15.5" x14ac:dyDescent="0.35">
      <c r="A271" s="314" t="s">
        <v>2384</v>
      </c>
      <c r="B271" s="314" t="s">
        <v>2385</v>
      </c>
      <c r="C271" s="315">
        <v>6</v>
      </c>
    </row>
    <row r="272" spans="1:3" ht="15.5" x14ac:dyDescent="0.35">
      <c r="A272" s="314" t="s">
        <v>2386</v>
      </c>
      <c r="B272" s="314" t="s">
        <v>2387</v>
      </c>
      <c r="C272" s="315">
        <v>8</v>
      </c>
    </row>
    <row r="273" spans="1:3" ht="31" x14ac:dyDescent="0.35">
      <c r="A273" s="314" t="s">
        <v>237</v>
      </c>
      <c r="B273" s="314" t="s">
        <v>2388</v>
      </c>
      <c r="C273" s="315">
        <v>4</v>
      </c>
    </row>
    <row r="274" spans="1:3" ht="15.5" x14ac:dyDescent="0.35">
      <c r="A274" s="314" t="s">
        <v>2389</v>
      </c>
      <c r="B274" s="314" t="s">
        <v>2390</v>
      </c>
      <c r="C274" s="315">
        <v>8</v>
      </c>
    </row>
    <row r="275" spans="1:3" ht="15.5" x14ac:dyDescent="0.35">
      <c r="A275" s="314" t="s">
        <v>2391</v>
      </c>
      <c r="B275" s="314" t="s">
        <v>2392</v>
      </c>
      <c r="C275" s="315">
        <v>6</v>
      </c>
    </row>
    <row r="276" spans="1:3" ht="15.5" x14ac:dyDescent="0.35">
      <c r="A276" s="314" t="s">
        <v>2393</v>
      </c>
      <c r="B276" s="314" t="s">
        <v>2394</v>
      </c>
      <c r="C276" s="315">
        <v>6</v>
      </c>
    </row>
    <row r="277" spans="1:3" ht="15.5" x14ac:dyDescent="0.35">
      <c r="A277" s="314" t="s">
        <v>2395</v>
      </c>
      <c r="B277" s="314" t="s">
        <v>2396</v>
      </c>
      <c r="C277" s="315">
        <v>6</v>
      </c>
    </row>
    <row r="278" spans="1:3" ht="15.5" x14ac:dyDescent="0.35">
      <c r="A278" s="314" t="s">
        <v>2397</v>
      </c>
      <c r="B278" s="314" t="s">
        <v>2398</v>
      </c>
      <c r="C278" s="315">
        <v>4</v>
      </c>
    </row>
    <row r="279" spans="1:3" ht="15.5" x14ac:dyDescent="0.35">
      <c r="A279" s="314" t="s">
        <v>2399</v>
      </c>
      <c r="B279" s="314" t="s">
        <v>1913</v>
      </c>
      <c r="C279" s="315">
        <v>2</v>
      </c>
    </row>
    <row r="280" spans="1:3" ht="15.5" x14ac:dyDescent="0.35">
      <c r="A280" s="314" t="s">
        <v>2400</v>
      </c>
      <c r="B280" s="314" t="s">
        <v>2401</v>
      </c>
      <c r="C280" s="315">
        <v>2</v>
      </c>
    </row>
    <row r="281" spans="1:3" ht="15.5" x14ac:dyDescent="0.35">
      <c r="A281" s="314" t="s">
        <v>2402</v>
      </c>
      <c r="B281" s="314" t="s">
        <v>2403</v>
      </c>
      <c r="C281" s="315">
        <v>5</v>
      </c>
    </row>
    <row r="282" spans="1:3" ht="15.5" x14ac:dyDescent="0.35">
      <c r="A282" s="314" t="s">
        <v>2404</v>
      </c>
      <c r="B282" s="314" t="s">
        <v>2405</v>
      </c>
      <c r="C282" s="315">
        <v>5</v>
      </c>
    </row>
    <row r="283" spans="1:3" ht="15.5" x14ac:dyDescent="0.35">
      <c r="A283" s="314" t="s">
        <v>2406</v>
      </c>
      <c r="B283" s="314" t="s">
        <v>2407</v>
      </c>
      <c r="C283" s="315">
        <v>4</v>
      </c>
    </row>
    <row r="284" spans="1:3" ht="31" x14ac:dyDescent="0.35">
      <c r="A284" s="314" t="s">
        <v>2408</v>
      </c>
      <c r="B284" s="314" t="s">
        <v>2409</v>
      </c>
      <c r="C284" s="315">
        <v>4</v>
      </c>
    </row>
    <row r="285" spans="1:3" ht="15.5" x14ac:dyDescent="0.35">
      <c r="A285" s="314" t="s">
        <v>2410</v>
      </c>
      <c r="B285" s="314" t="s">
        <v>2411</v>
      </c>
      <c r="C285" s="315">
        <v>8</v>
      </c>
    </row>
    <row r="286" spans="1:3" ht="31" x14ac:dyDescent="0.35">
      <c r="A286" s="314" t="s">
        <v>2412</v>
      </c>
      <c r="B286" s="314" t="s">
        <v>2413</v>
      </c>
      <c r="C286" s="315">
        <v>7</v>
      </c>
    </row>
    <row r="287" spans="1:3" ht="31" x14ac:dyDescent="0.35">
      <c r="A287" s="314" t="s">
        <v>2414</v>
      </c>
      <c r="B287" s="314" t="s">
        <v>2415</v>
      </c>
      <c r="C287" s="315">
        <v>6</v>
      </c>
    </row>
    <row r="288" spans="1:3" ht="31" x14ac:dyDescent="0.35">
      <c r="A288" s="314" t="s">
        <v>2416</v>
      </c>
      <c r="B288" s="314" t="s">
        <v>2417</v>
      </c>
      <c r="C288" s="315">
        <v>8</v>
      </c>
    </row>
    <row r="289" spans="1:3" ht="31" x14ac:dyDescent="0.35">
      <c r="A289" s="314" t="s">
        <v>2418</v>
      </c>
      <c r="B289" s="314" t="s">
        <v>2419</v>
      </c>
      <c r="C289" s="315">
        <v>7</v>
      </c>
    </row>
    <row r="290" spans="1:3" ht="15.5" x14ac:dyDescent="0.35">
      <c r="A290" s="314" t="s">
        <v>2420</v>
      </c>
      <c r="B290" s="314" t="s">
        <v>2421</v>
      </c>
      <c r="C290" s="315">
        <v>6</v>
      </c>
    </row>
    <row r="291" spans="1:3" ht="31" x14ac:dyDescent="0.35">
      <c r="A291" s="314" t="s">
        <v>2422</v>
      </c>
      <c r="B291" s="314" t="s">
        <v>2423</v>
      </c>
      <c r="C291" s="315">
        <v>4</v>
      </c>
    </row>
    <row r="292" spans="1:3" ht="15.5" x14ac:dyDescent="0.35">
      <c r="A292" s="314" t="s">
        <v>2424</v>
      </c>
      <c r="B292" s="314" t="s">
        <v>2425</v>
      </c>
      <c r="C292" s="315">
        <v>4</v>
      </c>
    </row>
    <row r="293" spans="1:3" ht="15.5" x14ac:dyDescent="0.35">
      <c r="A293" s="314" t="s">
        <v>2426</v>
      </c>
      <c r="B293" s="314" t="s">
        <v>2427</v>
      </c>
      <c r="C293" s="315">
        <v>5</v>
      </c>
    </row>
    <row r="294" spans="1:3" ht="15.5" x14ac:dyDescent="0.35">
      <c r="A294" s="314" t="s">
        <v>2428</v>
      </c>
      <c r="B294" s="314" t="s">
        <v>2429</v>
      </c>
      <c r="C294" s="315">
        <v>1</v>
      </c>
    </row>
    <row r="295" spans="1:3" ht="15.5" x14ac:dyDescent="0.35">
      <c r="A295" s="314" t="s">
        <v>2430</v>
      </c>
      <c r="B295" s="314" t="s">
        <v>2431</v>
      </c>
      <c r="C295" s="315">
        <v>4</v>
      </c>
    </row>
    <row r="296" spans="1:3" ht="15.5" x14ac:dyDescent="0.35">
      <c r="A296" s="314" t="s">
        <v>2432</v>
      </c>
      <c r="B296" s="314" t="s">
        <v>2433</v>
      </c>
      <c r="C296" s="315">
        <v>7</v>
      </c>
    </row>
    <row r="297" spans="1:3" ht="15.5" x14ac:dyDescent="0.35">
      <c r="A297" s="314" t="s">
        <v>507</v>
      </c>
      <c r="B297" s="314" t="s">
        <v>2434</v>
      </c>
      <c r="C297" s="315">
        <v>6</v>
      </c>
    </row>
    <row r="298" spans="1:3" ht="15.5" x14ac:dyDescent="0.35">
      <c r="A298" s="314" t="s">
        <v>2435</v>
      </c>
      <c r="B298" s="314" t="s">
        <v>2436</v>
      </c>
      <c r="C298" s="315">
        <v>5</v>
      </c>
    </row>
    <row r="299" spans="1:3" ht="15.5" x14ac:dyDescent="0.35">
      <c r="A299" s="314" t="s">
        <v>2437</v>
      </c>
      <c r="B299" s="314" t="s">
        <v>2438</v>
      </c>
      <c r="C299" s="315">
        <v>5</v>
      </c>
    </row>
    <row r="300" spans="1:3" ht="15.5" x14ac:dyDescent="0.35">
      <c r="A300" s="314" t="s">
        <v>2439</v>
      </c>
      <c r="B300" s="314" t="s">
        <v>2440</v>
      </c>
      <c r="C300" s="315">
        <v>3</v>
      </c>
    </row>
    <row r="301" spans="1:3" ht="15.5" x14ac:dyDescent="0.35">
      <c r="A301" s="314" t="s">
        <v>2441</v>
      </c>
      <c r="B301" s="314" t="s">
        <v>2442</v>
      </c>
      <c r="C301" s="315">
        <v>6</v>
      </c>
    </row>
    <row r="302" spans="1:3" ht="15.5" x14ac:dyDescent="0.35">
      <c r="A302" s="314" t="s">
        <v>2443</v>
      </c>
      <c r="B302" s="314" t="s">
        <v>2444</v>
      </c>
      <c r="C302" s="315">
        <v>5</v>
      </c>
    </row>
    <row r="303" spans="1:3" ht="15.5" x14ac:dyDescent="0.35">
      <c r="A303" s="314" t="s">
        <v>2445</v>
      </c>
      <c r="B303" s="314" t="s">
        <v>2446</v>
      </c>
      <c r="C303" s="315">
        <v>5</v>
      </c>
    </row>
    <row r="304" spans="1:3" ht="15.5" x14ac:dyDescent="0.35">
      <c r="A304" s="314" t="s">
        <v>2447</v>
      </c>
      <c r="B304" s="314" t="s">
        <v>2448</v>
      </c>
      <c r="C304" s="315">
        <v>6</v>
      </c>
    </row>
    <row r="305" spans="1:3" ht="15.5" x14ac:dyDescent="0.35">
      <c r="A305" s="314" t="s">
        <v>2449</v>
      </c>
      <c r="B305" s="314" t="s">
        <v>2450</v>
      </c>
      <c r="C305" s="315">
        <v>5</v>
      </c>
    </row>
    <row r="306" spans="1:3" ht="15.5" x14ac:dyDescent="0.35">
      <c r="A306" s="314" t="s">
        <v>2451</v>
      </c>
      <c r="B306" s="314" t="s">
        <v>2452</v>
      </c>
      <c r="C306" s="315">
        <v>5</v>
      </c>
    </row>
    <row r="307" spans="1:3" ht="15.5" x14ac:dyDescent="0.35">
      <c r="A307" s="314" t="s">
        <v>2453</v>
      </c>
      <c r="B307" s="314" t="s">
        <v>1913</v>
      </c>
      <c r="C307" s="315">
        <v>2</v>
      </c>
    </row>
    <row r="308" spans="1:3" ht="15.5" x14ac:dyDescent="0.35">
      <c r="A308" s="314" t="s">
        <v>2454</v>
      </c>
      <c r="B308" s="314" t="s">
        <v>2455</v>
      </c>
      <c r="C308" s="315">
        <v>1</v>
      </c>
    </row>
    <row r="309" spans="1:3" ht="15.5" x14ac:dyDescent="0.35">
      <c r="A309" s="314" t="s">
        <v>2456</v>
      </c>
      <c r="B309" s="314" t="s">
        <v>2457</v>
      </c>
      <c r="C309" s="315">
        <v>4</v>
      </c>
    </row>
    <row r="310" spans="1:3" ht="15.5" x14ac:dyDescent="0.35">
      <c r="A310" s="314" t="s">
        <v>2458</v>
      </c>
      <c r="B310" s="314" t="s">
        <v>2459</v>
      </c>
      <c r="C310" s="315">
        <v>5</v>
      </c>
    </row>
    <row r="311" spans="1:3" ht="15.5" x14ac:dyDescent="0.35">
      <c r="A311" s="314" t="s">
        <v>2460</v>
      </c>
      <c r="B311" s="314" t="s">
        <v>2461</v>
      </c>
      <c r="C311" s="315">
        <v>3</v>
      </c>
    </row>
    <row r="312" spans="1:3" ht="15.5" x14ac:dyDescent="0.35">
      <c r="A312" s="314" t="s">
        <v>2462</v>
      </c>
      <c r="B312" s="314" t="s">
        <v>2463</v>
      </c>
      <c r="C312" s="315">
        <v>6</v>
      </c>
    </row>
    <row r="313" spans="1:3" ht="15.5" x14ac:dyDescent="0.35">
      <c r="A313" s="314" t="s">
        <v>2464</v>
      </c>
      <c r="B313" s="314" t="s">
        <v>2465</v>
      </c>
      <c r="C313" s="315">
        <v>4</v>
      </c>
    </row>
    <row r="314" spans="1:3" ht="15.5" x14ac:dyDescent="0.35">
      <c r="A314" s="314" t="s">
        <v>390</v>
      </c>
      <c r="B314" s="314" t="s">
        <v>2466</v>
      </c>
      <c r="C314" s="315">
        <v>5</v>
      </c>
    </row>
    <row r="315" spans="1:3" ht="15.5" x14ac:dyDescent="0.35">
      <c r="A315" s="314" t="s">
        <v>2467</v>
      </c>
      <c r="B315" s="314" t="s">
        <v>2468</v>
      </c>
      <c r="C315" s="315">
        <v>4</v>
      </c>
    </row>
    <row r="316" spans="1:3" ht="15.5" x14ac:dyDescent="0.35">
      <c r="A316" s="314" t="s">
        <v>531</v>
      </c>
      <c r="B316" s="314" t="s">
        <v>2469</v>
      </c>
      <c r="C316" s="315">
        <v>6</v>
      </c>
    </row>
    <row r="317" spans="1:3" ht="15.5" x14ac:dyDescent="0.35">
      <c r="A317" s="314" t="s">
        <v>2470</v>
      </c>
      <c r="B317" s="314" t="s">
        <v>2471</v>
      </c>
      <c r="C317" s="315">
        <v>6</v>
      </c>
    </row>
    <row r="318" spans="1:3" ht="15.5" x14ac:dyDescent="0.35">
      <c r="A318" s="314" t="s">
        <v>1043</v>
      </c>
      <c r="B318" s="314" t="s">
        <v>2472</v>
      </c>
      <c r="C318" s="315">
        <v>4</v>
      </c>
    </row>
    <row r="319" spans="1:3" ht="15.5" x14ac:dyDescent="0.35">
      <c r="A319" s="314" t="s">
        <v>2473</v>
      </c>
      <c r="B319" s="314" t="s">
        <v>2474</v>
      </c>
      <c r="C319" s="315">
        <v>6</v>
      </c>
    </row>
    <row r="320" spans="1:3" ht="15.5" x14ac:dyDescent="0.35">
      <c r="A320" s="314" t="s">
        <v>2475</v>
      </c>
      <c r="B320" s="314" t="s">
        <v>2476</v>
      </c>
      <c r="C320" s="315">
        <v>3</v>
      </c>
    </row>
    <row r="321" spans="1:3" ht="15.5" x14ac:dyDescent="0.35">
      <c r="A321" s="314" t="s">
        <v>2477</v>
      </c>
      <c r="B321" s="314" t="s">
        <v>2478</v>
      </c>
      <c r="C321" s="315">
        <v>5</v>
      </c>
    </row>
    <row r="322" spans="1:3" ht="15.5" x14ac:dyDescent="0.35">
      <c r="A322" s="314" t="s">
        <v>2479</v>
      </c>
      <c r="B322" s="314" t="s">
        <v>2480</v>
      </c>
      <c r="C322" s="315">
        <v>4</v>
      </c>
    </row>
    <row r="323" spans="1:3" ht="15.5" x14ac:dyDescent="0.35">
      <c r="A323" s="314" t="s">
        <v>2481</v>
      </c>
      <c r="B323" s="314" t="s">
        <v>2482</v>
      </c>
      <c r="C323" s="315">
        <v>3</v>
      </c>
    </row>
    <row r="324" spans="1:3" ht="15.5" x14ac:dyDescent="0.35">
      <c r="A324" s="314" t="s">
        <v>2483</v>
      </c>
      <c r="B324" s="314" t="s">
        <v>2484</v>
      </c>
      <c r="C324" s="315">
        <v>4</v>
      </c>
    </row>
    <row r="325" spans="1:3" ht="15.5" x14ac:dyDescent="0.35">
      <c r="A325" s="314" t="s">
        <v>2485</v>
      </c>
      <c r="B325" s="314" t="s">
        <v>2486</v>
      </c>
      <c r="C325" s="315">
        <v>5</v>
      </c>
    </row>
    <row r="326" spans="1:3" ht="15.5" x14ac:dyDescent="0.35">
      <c r="A326" s="314" t="s">
        <v>831</v>
      </c>
      <c r="B326" s="314" t="s">
        <v>2487</v>
      </c>
      <c r="C326" s="315">
        <v>4</v>
      </c>
    </row>
    <row r="327" spans="1:3" ht="15.5" x14ac:dyDescent="0.35">
      <c r="A327" s="314" t="s">
        <v>1732</v>
      </c>
      <c r="B327" s="314" t="s">
        <v>2488</v>
      </c>
      <c r="C327" s="315">
        <v>5</v>
      </c>
    </row>
    <row r="328" spans="1:3" ht="15.5" x14ac:dyDescent="0.35">
      <c r="A328" s="314" t="s">
        <v>2489</v>
      </c>
      <c r="B328" s="314" t="s">
        <v>2490</v>
      </c>
      <c r="C328" s="315">
        <v>4</v>
      </c>
    </row>
    <row r="329" spans="1:3" ht="15.5" x14ac:dyDescent="0.35">
      <c r="A329" s="314" t="s">
        <v>2491</v>
      </c>
      <c r="B329" s="314" t="s">
        <v>2492</v>
      </c>
      <c r="C329" s="315">
        <v>4</v>
      </c>
    </row>
    <row r="330" spans="1:3" ht="15.5" x14ac:dyDescent="0.35">
      <c r="A330" s="314" t="s">
        <v>2493</v>
      </c>
      <c r="B330" s="314" t="s">
        <v>2494</v>
      </c>
      <c r="C330" s="315">
        <v>5</v>
      </c>
    </row>
    <row r="331" spans="1:3" ht="31" x14ac:dyDescent="0.35">
      <c r="A331" s="314" t="s">
        <v>2495</v>
      </c>
      <c r="B331" s="314" t="s">
        <v>2496</v>
      </c>
      <c r="C331" s="315">
        <v>6</v>
      </c>
    </row>
    <row r="332" spans="1:3" ht="15.5" x14ac:dyDescent="0.35">
      <c r="A332" s="314" t="s">
        <v>2497</v>
      </c>
      <c r="B332" s="314" t="s">
        <v>2498</v>
      </c>
      <c r="C332" s="315">
        <v>5</v>
      </c>
    </row>
    <row r="333" spans="1:3" ht="15.5" x14ac:dyDescent="0.35">
      <c r="A333" s="314" t="s">
        <v>2499</v>
      </c>
      <c r="B333" s="314" t="s">
        <v>2500</v>
      </c>
      <c r="C333" s="315">
        <v>5</v>
      </c>
    </row>
    <row r="334" spans="1:3" ht="15.5" x14ac:dyDescent="0.35">
      <c r="A334" s="314" t="s">
        <v>2501</v>
      </c>
      <c r="B334" s="314" t="s">
        <v>2502</v>
      </c>
      <c r="C334" s="315">
        <v>6</v>
      </c>
    </row>
    <row r="335" spans="1:3" ht="15.5" x14ac:dyDescent="0.35">
      <c r="A335" s="314" t="s">
        <v>2503</v>
      </c>
      <c r="B335" s="314" t="s">
        <v>2504</v>
      </c>
      <c r="C335" s="315">
        <v>5</v>
      </c>
    </row>
    <row r="336" spans="1:3" ht="15.5" x14ac:dyDescent="0.35">
      <c r="A336" s="314" t="s">
        <v>2505</v>
      </c>
      <c r="B336" s="314" t="s">
        <v>2506</v>
      </c>
      <c r="C336" s="315">
        <v>5</v>
      </c>
    </row>
    <row r="337" spans="1:3" ht="15.5" x14ac:dyDescent="0.35">
      <c r="A337" s="314" t="s">
        <v>2507</v>
      </c>
      <c r="B337" s="314" t="s">
        <v>2508</v>
      </c>
      <c r="C337" s="315">
        <v>6</v>
      </c>
    </row>
    <row r="338" spans="1:3" ht="15.5" x14ac:dyDescent="0.35">
      <c r="A338" s="314" t="s">
        <v>2509</v>
      </c>
      <c r="B338" s="314" t="s">
        <v>2510</v>
      </c>
      <c r="C338" s="315">
        <v>6</v>
      </c>
    </row>
    <row r="339" spans="1:3" ht="15.5" x14ac:dyDescent="0.35">
      <c r="A339" s="314" t="s">
        <v>376</v>
      </c>
      <c r="B339" s="314" t="s">
        <v>2511</v>
      </c>
      <c r="C339" s="315">
        <v>6</v>
      </c>
    </row>
    <row r="340" spans="1:3" ht="15.5" x14ac:dyDescent="0.35">
      <c r="A340" s="314" t="s">
        <v>2512</v>
      </c>
      <c r="B340" s="314" t="s">
        <v>2513</v>
      </c>
      <c r="C340" s="315">
        <v>6</v>
      </c>
    </row>
    <row r="341" spans="1:3" ht="15.5" x14ac:dyDescent="0.35">
      <c r="A341" s="314" t="s">
        <v>2514</v>
      </c>
      <c r="B341" s="314" t="s">
        <v>2515</v>
      </c>
      <c r="C341" s="315">
        <v>6</v>
      </c>
    </row>
    <row r="342" spans="1:3" ht="15.5" x14ac:dyDescent="0.35">
      <c r="A342" s="314" t="s">
        <v>2516</v>
      </c>
      <c r="B342" s="314" t="s">
        <v>2517</v>
      </c>
      <c r="C342" s="315">
        <v>5</v>
      </c>
    </row>
    <row r="343" spans="1:3" ht="15.5" x14ac:dyDescent="0.35">
      <c r="A343" s="314" t="s">
        <v>2518</v>
      </c>
      <c r="B343" s="314" t="s">
        <v>2519</v>
      </c>
      <c r="C343" s="315">
        <v>6</v>
      </c>
    </row>
    <row r="344" spans="1:3" ht="15.5" x14ac:dyDescent="0.35">
      <c r="A344" s="314" t="s">
        <v>2520</v>
      </c>
      <c r="B344" s="314" t="s">
        <v>2521</v>
      </c>
      <c r="C344" s="315">
        <v>5</v>
      </c>
    </row>
    <row r="345" spans="1:3" ht="15.5" x14ac:dyDescent="0.35">
      <c r="A345" s="314" t="s">
        <v>2522</v>
      </c>
      <c r="B345" s="314" t="s">
        <v>2523</v>
      </c>
      <c r="C345" s="315">
        <v>6</v>
      </c>
    </row>
    <row r="346" spans="1:3" ht="15.5" x14ac:dyDescent="0.35">
      <c r="A346" s="314" t="s">
        <v>2524</v>
      </c>
      <c r="B346" s="314" t="s">
        <v>2525</v>
      </c>
      <c r="C346" s="315">
        <v>6</v>
      </c>
    </row>
    <row r="347" spans="1:3" ht="15.5" x14ac:dyDescent="0.35">
      <c r="A347" s="314" t="s">
        <v>2526</v>
      </c>
      <c r="B347" s="314" t="s">
        <v>2527</v>
      </c>
      <c r="C347" s="315">
        <v>4</v>
      </c>
    </row>
    <row r="348" spans="1:3" ht="15.5" x14ac:dyDescent="0.35">
      <c r="A348" s="314" t="s">
        <v>2528</v>
      </c>
      <c r="B348" s="314" t="s">
        <v>2529</v>
      </c>
      <c r="C348" s="315">
        <v>5</v>
      </c>
    </row>
    <row r="349" spans="1:3" ht="15.5" x14ac:dyDescent="0.35">
      <c r="A349" s="314" t="s">
        <v>2530</v>
      </c>
      <c r="B349" s="314" t="s">
        <v>2531</v>
      </c>
      <c r="C349" s="315">
        <v>4</v>
      </c>
    </row>
    <row r="350" spans="1:3" ht="15.5" x14ac:dyDescent="0.35">
      <c r="A350" s="314" t="s">
        <v>2532</v>
      </c>
      <c r="B350" s="314" t="s">
        <v>2533</v>
      </c>
      <c r="C350" s="315">
        <v>3</v>
      </c>
    </row>
    <row r="351" spans="1:3" ht="15.5" x14ac:dyDescent="0.35">
      <c r="A351" s="314" t="s">
        <v>2534</v>
      </c>
      <c r="B351" s="314" t="s">
        <v>2535</v>
      </c>
      <c r="C351" s="315">
        <v>2</v>
      </c>
    </row>
    <row r="352" spans="1:3" ht="15.5" x14ac:dyDescent="0.35">
      <c r="A352" s="314" t="s">
        <v>2536</v>
      </c>
      <c r="B352" s="314" t="s">
        <v>2537</v>
      </c>
      <c r="C352" s="315">
        <v>3</v>
      </c>
    </row>
    <row r="353" spans="1:3" ht="15.5" x14ac:dyDescent="0.35">
      <c r="A353" s="314" t="s">
        <v>2538</v>
      </c>
      <c r="B353" s="314" t="s">
        <v>1913</v>
      </c>
      <c r="C353" s="315">
        <v>2</v>
      </c>
    </row>
    <row r="354" spans="1:3" ht="15.5" x14ac:dyDescent="0.35">
      <c r="A354" s="314" t="s">
        <v>2539</v>
      </c>
      <c r="B354" s="314" t="s">
        <v>2540</v>
      </c>
      <c r="C354" s="315">
        <v>7</v>
      </c>
    </row>
    <row r="355" spans="1:3" ht="15.5" x14ac:dyDescent="0.35">
      <c r="A355" s="314" t="s">
        <v>2541</v>
      </c>
      <c r="B355" s="314" t="s">
        <v>2542</v>
      </c>
      <c r="C355" s="315">
        <v>6</v>
      </c>
    </row>
    <row r="356" spans="1:3" ht="15.5" x14ac:dyDescent="0.35">
      <c r="A356" s="314" t="s">
        <v>2543</v>
      </c>
      <c r="B356" s="314" t="s">
        <v>2544</v>
      </c>
      <c r="C356" s="315">
        <v>7</v>
      </c>
    </row>
    <row r="357" spans="1:3" ht="15.5" x14ac:dyDescent="0.35">
      <c r="A357" s="314" t="s">
        <v>2545</v>
      </c>
      <c r="B357" s="314" t="s">
        <v>2546</v>
      </c>
      <c r="C357" s="315">
        <v>5</v>
      </c>
    </row>
    <row r="358" spans="1:3" ht="15.5" x14ac:dyDescent="0.35">
      <c r="A358" s="314" t="s">
        <v>2547</v>
      </c>
      <c r="B358" s="314" t="s">
        <v>2548</v>
      </c>
      <c r="C358" s="315">
        <v>5</v>
      </c>
    </row>
    <row r="359" spans="1:3" ht="15.5" x14ac:dyDescent="0.35">
      <c r="A359" s="314" t="s">
        <v>2549</v>
      </c>
      <c r="B359" s="314" t="s">
        <v>2550</v>
      </c>
      <c r="C359" s="315">
        <v>6</v>
      </c>
    </row>
    <row r="360" spans="1:3" ht="15.5" x14ac:dyDescent="0.35">
      <c r="A360" s="314" t="s">
        <v>2551</v>
      </c>
      <c r="B360" s="314" t="s">
        <v>2552</v>
      </c>
      <c r="C360" s="315">
        <v>5</v>
      </c>
    </row>
    <row r="361" spans="1:3" ht="15.5" x14ac:dyDescent="0.35">
      <c r="A361" s="314" t="s">
        <v>2553</v>
      </c>
      <c r="B361" s="314" t="s">
        <v>2554</v>
      </c>
      <c r="C361" s="315">
        <v>4</v>
      </c>
    </row>
    <row r="362" spans="1:3" ht="15.5" x14ac:dyDescent="0.35">
      <c r="A362" s="314" t="s">
        <v>2555</v>
      </c>
      <c r="B362" s="314" t="s">
        <v>2556</v>
      </c>
      <c r="C362" s="315">
        <v>2</v>
      </c>
    </row>
    <row r="363" spans="1:3" ht="15.5" x14ac:dyDescent="0.35">
      <c r="A363" s="314" t="s">
        <v>2557</v>
      </c>
      <c r="B363" s="314" t="s">
        <v>2558</v>
      </c>
      <c r="C363" s="315">
        <v>4</v>
      </c>
    </row>
    <row r="364" spans="1:3" ht="15.5" x14ac:dyDescent="0.35">
      <c r="A364" s="314" t="s">
        <v>2559</v>
      </c>
      <c r="B364" s="314" t="s">
        <v>2560</v>
      </c>
      <c r="C364" s="315">
        <v>4</v>
      </c>
    </row>
    <row r="365" spans="1:3" ht="15.5" x14ac:dyDescent="0.35">
      <c r="A365" s="314" t="s">
        <v>2561</v>
      </c>
      <c r="B365" s="314" t="s">
        <v>2562</v>
      </c>
      <c r="C365" s="315">
        <v>5</v>
      </c>
    </row>
    <row r="366" spans="1:3" ht="15.5" x14ac:dyDescent="0.35">
      <c r="A366" s="314" t="s">
        <v>2563</v>
      </c>
      <c r="B366" s="314" t="s">
        <v>2564</v>
      </c>
      <c r="C366" s="315">
        <v>2</v>
      </c>
    </row>
    <row r="367" spans="1:3" ht="15.5" x14ac:dyDescent="0.35">
      <c r="A367" s="314" t="s">
        <v>2565</v>
      </c>
      <c r="B367" s="314" t="s">
        <v>2566</v>
      </c>
      <c r="C367" s="315">
        <v>4</v>
      </c>
    </row>
    <row r="368" spans="1:3" ht="15.5" x14ac:dyDescent="0.35">
      <c r="A368" s="314" t="s">
        <v>2567</v>
      </c>
      <c r="B368" s="314" t="s">
        <v>2568</v>
      </c>
      <c r="C368" s="315">
        <v>4</v>
      </c>
    </row>
    <row r="369" spans="1:3" ht="15.5" x14ac:dyDescent="0.35">
      <c r="A369" s="314" t="s">
        <v>2569</v>
      </c>
      <c r="B369" s="314" t="s">
        <v>2570</v>
      </c>
      <c r="C369" s="315">
        <v>5</v>
      </c>
    </row>
    <row r="370" spans="1:3" ht="15.5" x14ac:dyDescent="0.35">
      <c r="A370" s="314" t="s">
        <v>2571</v>
      </c>
      <c r="B370" s="314" t="s">
        <v>2572</v>
      </c>
      <c r="C370" s="315">
        <v>8</v>
      </c>
    </row>
    <row r="371" spans="1:3" ht="15.5" x14ac:dyDescent="0.35">
      <c r="A371" s="314" t="s">
        <v>2573</v>
      </c>
      <c r="B371" s="314" t="s">
        <v>2574</v>
      </c>
      <c r="C371" s="315">
        <v>3</v>
      </c>
    </row>
    <row r="372" spans="1:3" ht="15.5" x14ac:dyDescent="0.35">
      <c r="A372" s="314" t="s">
        <v>2575</v>
      </c>
      <c r="B372" s="314" t="s">
        <v>2576</v>
      </c>
      <c r="C372" s="315">
        <v>4</v>
      </c>
    </row>
    <row r="373" spans="1:3" ht="15.5" x14ac:dyDescent="0.35">
      <c r="A373" s="314" t="s">
        <v>2577</v>
      </c>
      <c r="B373" s="314" t="s">
        <v>2578</v>
      </c>
      <c r="C373" s="315">
        <v>4</v>
      </c>
    </row>
    <row r="374" spans="1:3" ht="31" x14ac:dyDescent="0.35">
      <c r="A374" s="314" t="s">
        <v>2579</v>
      </c>
      <c r="B374" s="314" t="s">
        <v>2580</v>
      </c>
      <c r="C374" s="315">
        <v>4</v>
      </c>
    </row>
    <row r="375" spans="1:3" ht="15.5" x14ac:dyDescent="0.35">
      <c r="A375" s="314" t="s">
        <v>2581</v>
      </c>
      <c r="B375" s="314" t="s">
        <v>2582</v>
      </c>
      <c r="C375" s="315">
        <v>5</v>
      </c>
    </row>
    <row r="376" spans="1:3" ht="15.5" x14ac:dyDescent="0.35">
      <c r="A376" s="314" t="s">
        <v>2583</v>
      </c>
      <c r="B376" s="314" t="s">
        <v>2584</v>
      </c>
      <c r="C376" s="315">
        <v>5</v>
      </c>
    </row>
    <row r="377" spans="1:3" ht="15.5" x14ac:dyDescent="0.35">
      <c r="A377" s="314" t="s">
        <v>2585</v>
      </c>
      <c r="B377" s="314" t="s">
        <v>2586</v>
      </c>
      <c r="C377" s="315">
        <v>5</v>
      </c>
    </row>
    <row r="378" spans="1:3" ht="15.5" x14ac:dyDescent="0.35">
      <c r="A378" s="314" t="s">
        <v>2587</v>
      </c>
      <c r="B378" s="314" t="s">
        <v>2588</v>
      </c>
      <c r="C378" s="315">
        <v>4</v>
      </c>
    </row>
    <row r="379" spans="1:3" ht="15.5" x14ac:dyDescent="0.35">
      <c r="A379" s="314" t="s">
        <v>2589</v>
      </c>
      <c r="B379" s="314" t="s">
        <v>2590</v>
      </c>
      <c r="C379" s="315">
        <v>6</v>
      </c>
    </row>
    <row r="380" spans="1:3" ht="15.5" x14ac:dyDescent="0.35">
      <c r="A380" s="314" t="s">
        <v>2591</v>
      </c>
      <c r="B380" s="314" t="s">
        <v>2592</v>
      </c>
      <c r="C380" s="315">
        <v>4</v>
      </c>
    </row>
    <row r="381" spans="1:3" ht="15.5" x14ac:dyDescent="0.35">
      <c r="A381" s="314" t="s">
        <v>2593</v>
      </c>
      <c r="B381" s="314" t="s">
        <v>1913</v>
      </c>
      <c r="C381" s="315">
        <v>2</v>
      </c>
    </row>
    <row r="382" spans="1:3" ht="15.5" x14ac:dyDescent="0.35">
      <c r="A382" s="314" t="s">
        <v>2594</v>
      </c>
      <c r="B382" s="314" t="s">
        <v>2595</v>
      </c>
      <c r="C382" s="315">
        <v>4</v>
      </c>
    </row>
    <row r="383" spans="1:3" ht="15.5" x14ac:dyDescent="0.35">
      <c r="A383" s="314" t="s">
        <v>2596</v>
      </c>
      <c r="B383" s="314" t="s">
        <v>2597</v>
      </c>
      <c r="C383" s="315">
        <v>1</v>
      </c>
    </row>
    <row r="384" spans="1:3" ht="15.5" x14ac:dyDescent="0.35">
      <c r="A384" s="314" t="s">
        <v>2598</v>
      </c>
      <c r="B384" s="314" t="s">
        <v>2599</v>
      </c>
      <c r="C384" s="315">
        <v>4</v>
      </c>
    </row>
    <row r="385" spans="1:3" ht="15.5" x14ac:dyDescent="0.35">
      <c r="A385" s="314" t="s">
        <v>2600</v>
      </c>
      <c r="B385" s="314" t="s">
        <v>2601</v>
      </c>
      <c r="C385" s="315">
        <v>3</v>
      </c>
    </row>
    <row r="386" spans="1:3" ht="15.5" x14ac:dyDescent="0.35">
      <c r="A386" s="314" t="s">
        <v>2602</v>
      </c>
      <c r="B386" s="314" t="s">
        <v>2603</v>
      </c>
      <c r="C386" s="315">
        <v>5</v>
      </c>
    </row>
    <row r="387" spans="1:3" ht="15.5" x14ac:dyDescent="0.35">
      <c r="A387" s="314" t="s">
        <v>2604</v>
      </c>
      <c r="B387" s="314" t="s">
        <v>2605</v>
      </c>
      <c r="C387" s="315">
        <v>4</v>
      </c>
    </row>
    <row r="388" spans="1:3" ht="15.5" x14ac:dyDescent="0.35">
      <c r="A388" s="314" t="s">
        <v>2606</v>
      </c>
      <c r="B388" s="314" t="s">
        <v>2607</v>
      </c>
      <c r="C388" s="315">
        <v>4</v>
      </c>
    </row>
    <row r="389" spans="1:3" ht="15.5" x14ac:dyDescent="0.35">
      <c r="A389" s="314" t="s">
        <v>2608</v>
      </c>
      <c r="B389" s="314" t="s">
        <v>2609</v>
      </c>
      <c r="C389" s="315">
        <v>5</v>
      </c>
    </row>
    <row r="390" spans="1:3" ht="15.5" x14ac:dyDescent="0.35">
      <c r="A390" s="314" t="s">
        <v>2610</v>
      </c>
      <c r="B390" s="314" t="s">
        <v>2611</v>
      </c>
      <c r="C390" s="315">
        <v>1</v>
      </c>
    </row>
    <row r="391" spans="1:3" ht="15.5" x14ac:dyDescent="0.35">
      <c r="A391" s="314" t="s">
        <v>2612</v>
      </c>
      <c r="B391" s="314" t="s">
        <v>2613</v>
      </c>
      <c r="C391" s="315">
        <v>1</v>
      </c>
    </row>
    <row r="392" spans="1:3" ht="15.5" x14ac:dyDescent="0.35">
      <c r="A392" s="314" t="s">
        <v>2614</v>
      </c>
      <c r="B392" s="314" t="s">
        <v>1913</v>
      </c>
      <c r="C392" s="315">
        <v>2</v>
      </c>
    </row>
    <row r="393" spans="1:3" ht="15.5" x14ac:dyDescent="0.35">
      <c r="A393" s="314" t="s">
        <v>2615</v>
      </c>
      <c r="B393" s="314" t="s">
        <v>2616</v>
      </c>
      <c r="C393" s="315">
        <v>1</v>
      </c>
    </row>
    <row r="394" spans="1:3" ht="15.5" x14ac:dyDescent="0.35">
      <c r="A394" s="314" t="s">
        <v>2617</v>
      </c>
      <c r="B394" s="314" t="s">
        <v>2618</v>
      </c>
      <c r="C394" s="315">
        <v>1</v>
      </c>
    </row>
    <row r="395" spans="1:3" ht="15.5" x14ac:dyDescent="0.35">
      <c r="A395" s="314" t="s">
        <v>2619</v>
      </c>
      <c r="B395" s="314" t="s">
        <v>2620</v>
      </c>
      <c r="C395" s="315">
        <v>1</v>
      </c>
    </row>
    <row r="396" spans="1:3" ht="15.5" x14ac:dyDescent="0.35">
      <c r="A396" s="314" t="s">
        <v>2621</v>
      </c>
      <c r="B396" s="314" t="s">
        <v>2622</v>
      </c>
      <c r="C396" s="315">
        <v>1</v>
      </c>
    </row>
    <row r="397" spans="1:3" ht="15.5" x14ac:dyDescent="0.35">
      <c r="A397" s="314" t="s">
        <v>2623</v>
      </c>
      <c r="B397" s="314" t="s">
        <v>2624</v>
      </c>
      <c r="C397" s="315">
        <v>1</v>
      </c>
    </row>
    <row r="398" spans="1:3" ht="15.5" x14ac:dyDescent="0.35">
      <c r="A398" s="314" t="s">
        <v>2625</v>
      </c>
      <c r="B398" s="314" t="s">
        <v>2626</v>
      </c>
      <c r="C398" s="315">
        <v>1</v>
      </c>
    </row>
    <row r="399" spans="1:3" ht="15.5" x14ac:dyDescent="0.35">
      <c r="A399" s="314" t="s">
        <v>2627</v>
      </c>
      <c r="B399" s="314" t="s">
        <v>2628</v>
      </c>
      <c r="C399" s="315">
        <v>1</v>
      </c>
    </row>
    <row r="400" spans="1:3" ht="15.5" x14ac:dyDescent="0.35">
      <c r="A400" s="314" t="s">
        <v>2629</v>
      </c>
      <c r="B400" s="314" t="s">
        <v>2630</v>
      </c>
      <c r="C400" s="315">
        <v>1</v>
      </c>
    </row>
    <row r="401" spans="1:3" ht="15.5" x14ac:dyDescent="0.35">
      <c r="A401" s="314" t="s">
        <v>2631</v>
      </c>
      <c r="B401" s="314" t="s">
        <v>2632</v>
      </c>
      <c r="C401" s="315">
        <v>1</v>
      </c>
    </row>
    <row r="402" spans="1:3" ht="15.5" x14ac:dyDescent="0.35">
      <c r="A402" s="314" t="s">
        <v>2633</v>
      </c>
      <c r="B402" s="314" t="s">
        <v>2634</v>
      </c>
      <c r="C402" s="315">
        <v>1</v>
      </c>
    </row>
    <row r="403" spans="1:3" ht="15.5" x14ac:dyDescent="0.35">
      <c r="A403" s="314" t="s">
        <v>2635</v>
      </c>
      <c r="B403" s="314" t="s">
        <v>2636</v>
      </c>
      <c r="C403" s="315">
        <v>1</v>
      </c>
    </row>
    <row r="404" spans="1:3" ht="15.5" x14ac:dyDescent="0.35">
      <c r="A404" s="314" t="s">
        <v>2637</v>
      </c>
      <c r="B404" s="314" t="s">
        <v>2638</v>
      </c>
      <c r="C404" s="315">
        <v>1</v>
      </c>
    </row>
    <row r="405" spans="1:3" ht="15.5" x14ac:dyDescent="0.35">
      <c r="A405" s="314" t="s">
        <v>2639</v>
      </c>
      <c r="B405" s="314" t="s">
        <v>2640</v>
      </c>
      <c r="C405" s="315">
        <v>1</v>
      </c>
    </row>
    <row r="406" spans="1:3" ht="15.5" x14ac:dyDescent="0.35">
      <c r="A406" s="314" t="s">
        <v>2641</v>
      </c>
      <c r="B406" s="314" t="s">
        <v>2642</v>
      </c>
      <c r="C406" s="315">
        <v>1</v>
      </c>
    </row>
    <row r="407" spans="1:3" ht="15.5" x14ac:dyDescent="0.35">
      <c r="A407" s="314" t="s">
        <v>2643</v>
      </c>
      <c r="B407" s="314" t="s">
        <v>2644</v>
      </c>
      <c r="C407" s="315">
        <v>1</v>
      </c>
    </row>
    <row r="408" spans="1:3" ht="15.5" x14ac:dyDescent="0.35">
      <c r="A408" s="314" t="s">
        <v>2645</v>
      </c>
      <c r="B408" s="314" t="s">
        <v>2646</v>
      </c>
      <c r="C408" s="315">
        <v>1</v>
      </c>
    </row>
    <row r="409" spans="1:3" ht="15.5" x14ac:dyDescent="0.35">
      <c r="A409" s="314" t="s">
        <v>2647</v>
      </c>
      <c r="B409" s="314" t="s">
        <v>2648</v>
      </c>
      <c r="C409" s="315">
        <v>1</v>
      </c>
    </row>
    <row r="410" spans="1:3" ht="15.5" x14ac:dyDescent="0.35">
      <c r="A410" s="314" t="s">
        <v>2649</v>
      </c>
      <c r="B410" s="314" t="s">
        <v>2650</v>
      </c>
      <c r="C410" s="315">
        <v>1</v>
      </c>
    </row>
    <row r="411" spans="1:3" ht="15.5" x14ac:dyDescent="0.35">
      <c r="A411" s="314" t="s">
        <v>2651</v>
      </c>
      <c r="B411" s="314" t="s">
        <v>2652</v>
      </c>
      <c r="C411" s="315">
        <v>1</v>
      </c>
    </row>
    <row r="412" spans="1:3" ht="15.5" x14ac:dyDescent="0.35">
      <c r="A412" s="314" t="s">
        <v>2653</v>
      </c>
      <c r="B412" s="314" t="s">
        <v>2654</v>
      </c>
      <c r="C412" s="315">
        <v>1</v>
      </c>
    </row>
    <row r="413" spans="1:3" ht="15.5" x14ac:dyDescent="0.35">
      <c r="A413" s="314" t="s">
        <v>2655</v>
      </c>
      <c r="B413" s="314" t="s">
        <v>2656</v>
      </c>
      <c r="C413" s="315">
        <v>1</v>
      </c>
    </row>
    <row r="414" spans="1:3" ht="15.5" x14ac:dyDescent="0.35">
      <c r="A414" s="314" t="s">
        <v>2657</v>
      </c>
      <c r="B414" s="314" t="s">
        <v>2658</v>
      </c>
      <c r="C414" s="315">
        <v>1</v>
      </c>
    </row>
    <row r="415" spans="1:3" ht="15.5" x14ac:dyDescent="0.35">
      <c r="A415" s="314" t="s">
        <v>2659</v>
      </c>
      <c r="B415" s="314" t="s">
        <v>2660</v>
      </c>
      <c r="C415" s="315">
        <v>1</v>
      </c>
    </row>
    <row r="416" spans="1:3" ht="15.5" x14ac:dyDescent="0.35">
      <c r="A416" s="314" t="s">
        <v>2661</v>
      </c>
      <c r="B416" s="314" t="s">
        <v>2662</v>
      </c>
      <c r="C416" s="315">
        <v>1</v>
      </c>
    </row>
    <row r="417" spans="1:3" ht="15.5" x14ac:dyDescent="0.35">
      <c r="A417" s="314" t="s">
        <v>2663</v>
      </c>
      <c r="B417" s="314" t="s">
        <v>2664</v>
      </c>
      <c r="C417" s="315">
        <v>1</v>
      </c>
    </row>
    <row r="418" spans="1:3" ht="15.5" x14ac:dyDescent="0.35">
      <c r="A418" s="314" t="s">
        <v>2665</v>
      </c>
      <c r="B418" s="314" t="s">
        <v>2666</v>
      </c>
      <c r="C418" s="315">
        <v>1</v>
      </c>
    </row>
    <row r="419" spans="1:3" ht="15.5" x14ac:dyDescent="0.35">
      <c r="A419" s="314" t="s">
        <v>2667</v>
      </c>
      <c r="B419" s="314" t="s">
        <v>2668</v>
      </c>
      <c r="C419" s="315">
        <v>1</v>
      </c>
    </row>
    <row r="420" spans="1:3" ht="15.5" x14ac:dyDescent="0.35">
      <c r="A420" s="314" t="s">
        <v>2669</v>
      </c>
      <c r="B420" s="314" t="s">
        <v>2670</v>
      </c>
      <c r="C420" s="315">
        <v>1</v>
      </c>
    </row>
    <row r="421" spans="1:3" ht="15.5" x14ac:dyDescent="0.35">
      <c r="A421" s="314" t="s">
        <v>2671</v>
      </c>
      <c r="B421" s="314" t="s">
        <v>2672</v>
      </c>
      <c r="C421" s="315">
        <v>1</v>
      </c>
    </row>
    <row r="422" spans="1:3" ht="15.5" x14ac:dyDescent="0.35">
      <c r="A422" s="314" t="s">
        <v>2673</v>
      </c>
      <c r="B422" s="314" t="s">
        <v>2674</v>
      </c>
      <c r="C422" s="315">
        <v>1</v>
      </c>
    </row>
    <row r="423" spans="1:3" ht="15.5" x14ac:dyDescent="0.35">
      <c r="A423" s="314" t="s">
        <v>2675</v>
      </c>
      <c r="B423" s="314" t="s">
        <v>2676</v>
      </c>
      <c r="C423" s="315">
        <v>1</v>
      </c>
    </row>
    <row r="424" spans="1:3" ht="15.5" x14ac:dyDescent="0.35">
      <c r="A424" s="314" t="s">
        <v>2677</v>
      </c>
      <c r="B424" s="314" t="s">
        <v>2678</v>
      </c>
      <c r="C424" s="315">
        <v>1</v>
      </c>
    </row>
    <row r="425" spans="1:3" ht="15.5" x14ac:dyDescent="0.35">
      <c r="A425" s="314" t="s">
        <v>2679</v>
      </c>
      <c r="B425" s="314" t="s">
        <v>2680</v>
      </c>
      <c r="C425" s="315">
        <v>1</v>
      </c>
    </row>
    <row r="426" spans="1:3" ht="15.5" x14ac:dyDescent="0.35">
      <c r="A426" s="314" t="s">
        <v>2681</v>
      </c>
      <c r="B426" s="314" t="s">
        <v>2682</v>
      </c>
      <c r="C426" s="315">
        <v>1</v>
      </c>
    </row>
    <row r="427" spans="1:3" ht="15.5" x14ac:dyDescent="0.35">
      <c r="A427" s="314" t="s">
        <v>2683</v>
      </c>
      <c r="B427" s="314" t="s">
        <v>2684</v>
      </c>
      <c r="C427" s="315">
        <v>1</v>
      </c>
    </row>
    <row r="428" spans="1:3" ht="15.5" x14ac:dyDescent="0.35">
      <c r="A428" s="314" t="s">
        <v>2685</v>
      </c>
      <c r="B428" s="314" t="s">
        <v>2686</v>
      </c>
      <c r="C428" s="315">
        <v>1</v>
      </c>
    </row>
    <row r="429" spans="1:3" ht="15.5" x14ac:dyDescent="0.35">
      <c r="A429" s="314" t="s">
        <v>2687</v>
      </c>
      <c r="B429" s="314" t="s">
        <v>2674</v>
      </c>
      <c r="C429" s="315">
        <v>1</v>
      </c>
    </row>
    <row r="430" spans="1:3" ht="15.5" x14ac:dyDescent="0.35">
      <c r="A430" s="314" t="s">
        <v>2688</v>
      </c>
      <c r="B430" s="314" t="s">
        <v>2689</v>
      </c>
      <c r="C430" s="315">
        <v>1</v>
      </c>
    </row>
    <row r="431" spans="1:3" ht="15.5" x14ac:dyDescent="0.35">
      <c r="A431" s="314" t="s">
        <v>2690</v>
      </c>
      <c r="B431" s="314" t="s">
        <v>2691</v>
      </c>
      <c r="C431" s="315">
        <v>1</v>
      </c>
    </row>
    <row r="432" spans="1:3" ht="15.5" x14ac:dyDescent="0.35">
      <c r="A432" s="314" t="s">
        <v>2692</v>
      </c>
      <c r="B432" s="314" t="s">
        <v>2693</v>
      </c>
      <c r="C432" s="315">
        <v>1</v>
      </c>
    </row>
    <row r="433" spans="1:3" ht="15.5" x14ac:dyDescent="0.35">
      <c r="A433" s="314" t="s">
        <v>2694</v>
      </c>
      <c r="B433" s="314" t="s">
        <v>2695</v>
      </c>
      <c r="C433" s="315">
        <v>1</v>
      </c>
    </row>
    <row r="434" spans="1:3" ht="15.5" x14ac:dyDescent="0.35">
      <c r="A434" s="314" t="s">
        <v>2696</v>
      </c>
      <c r="B434" s="314" t="s">
        <v>2697</v>
      </c>
      <c r="C434" s="315">
        <v>1</v>
      </c>
    </row>
    <row r="435" spans="1:3" ht="15.5" x14ac:dyDescent="0.35">
      <c r="A435" s="314" t="s">
        <v>2698</v>
      </c>
      <c r="B435" s="314" t="s">
        <v>2699</v>
      </c>
      <c r="C435" s="315">
        <v>1</v>
      </c>
    </row>
    <row r="436" spans="1:3" ht="15.5" x14ac:dyDescent="0.35">
      <c r="A436" s="314" t="s">
        <v>2700</v>
      </c>
      <c r="B436" s="314" t="s">
        <v>2701</v>
      </c>
      <c r="C436" s="315">
        <v>1</v>
      </c>
    </row>
    <row r="437" spans="1:3" ht="15.5" x14ac:dyDescent="0.35">
      <c r="A437" s="314" t="s">
        <v>2702</v>
      </c>
      <c r="B437" s="314" t="s">
        <v>2703</v>
      </c>
      <c r="C437" s="315">
        <v>1</v>
      </c>
    </row>
    <row r="438" spans="1:3" ht="15.5" x14ac:dyDescent="0.35">
      <c r="A438" s="314" t="s">
        <v>2704</v>
      </c>
      <c r="B438" s="314" t="s">
        <v>2705</v>
      </c>
      <c r="C438" s="315">
        <v>1</v>
      </c>
    </row>
    <row r="439" spans="1:3" ht="15.5" x14ac:dyDescent="0.35">
      <c r="A439" s="314" t="s">
        <v>2706</v>
      </c>
      <c r="B439" s="314" t="s">
        <v>2707</v>
      </c>
      <c r="C439" s="315">
        <v>1</v>
      </c>
    </row>
    <row r="440" spans="1:3" ht="15.5" x14ac:dyDescent="0.35">
      <c r="A440" s="314" t="s">
        <v>2708</v>
      </c>
      <c r="B440" s="314" t="s">
        <v>2709</v>
      </c>
      <c r="C440" s="315">
        <v>1</v>
      </c>
    </row>
    <row r="441" spans="1:3" ht="15.5" x14ac:dyDescent="0.35">
      <c r="A441" s="314" t="s">
        <v>2710</v>
      </c>
      <c r="B441" s="314" t="s">
        <v>2711</v>
      </c>
      <c r="C441" s="315">
        <v>1</v>
      </c>
    </row>
    <row r="442" spans="1:3" ht="15.5" x14ac:dyDescent="0.35">
      <c r="A442" s="314" t="s">
        <v>2712</v>
      </c>
      <c r="B442" s="314" t="s">
        <v>2713</v>
      </c>
      <c r="C442" s="315">
        <v>1</v>
      </c>
    </row>
    <row r="443" spans="1:3" ht="15.5" x14ac:dyDescent="0.35">
      <c r="A443" s="314" t="s">
        <v>2714</v>
      </c>
      <c r="B443" s="314" t="s">
        <v>2715</v>
      </c>
      <c r="C443" s="315">
        <v>1</v>
      </c>
    </row>
    <row r="444" spans="1:3" ht="15.5" x14ac:dyDescent="0.35">
      <c r="A444" s="314" t="s">
        <v>2716</v>
      </c>
      <c r="B444" s="314" t="s">
        <v>2717</v>
      </c>
      <c r="C444" s="315">
        <v>1</v>
      </c>
    </row>
    <row r="445" spans="1:3" ht="15.5" x14ac:dyDescent="0.35">
      <c r="A445" s="314" t="s">
        <v>2718</v>
      </c>
      <c r="B445" s="314" t="s">
        <v>2719</v>
      </c>
      <c r="C445" s="315">
        <v>1</v>
      </c>
    </row>
    <row r="446" spans="1:3" ht="15.5" x14ac:dyDescent="0.35">
      <c r="A446" s="314" t="s">
        <v>2720</v>
      </c>
      <c r="B446" s="314" t="s">
        <v>2721</v>
      </c>
      <c r="C446" s="315">
        <v>1</v>
      </c>
    </row>
    <row r="447" spans="1:3" ht="15.5" x14ac:dyDescent="0.35">
      <c r="A447" s="314" t="s">
        <v>2722</v>
      </c>
      <c r="B447" s="314" t="s">
        <v>2723</v>
      </c>
      <c r="C447" s="315">
        <v>1</v>
      </c>
    </row>
    <row r="448" spans="1:3" ht="15.5" x14ac:dyDescent="0.35">
      <c r="A448" s="314" t="s">
        <v>2724</v>
      </c>
      <c r="B448" s="314" t="s">
        <v>2725</v>
      </c>
      <c r="C448" s="315">
        <v>1</v>
      </c>
    </row>
    <row r="449" spans="1:3" ht="15.5" x14ac:dyDescent="0.35">
      <c r="A449" s="314" t="s">
        <v>2726</v>
      </c>
      <c r="B449" s="314" t="s">
        <v>2727</v>
      </c>
      <c r="C449" s="315">
        <v>1</v>
      </c>
    </row>
    <row r="450" spans="1:3" ht="15.5" x14ac:dyDescent="0.35">
      <c r="A450" s="314" t="s">
        <v>2728</v>
      </c>
      <c r="B450" s="314" t="s">
        <v>2729</v>
      </c>
      <c r="C450" s="315">
        <v>1</v>
      </c>
    </row>
    <row r="451" spans="1:3" ht="15.5" x14ac:dyDescent="0.35">
      <c r="A451" s="314" t="s">
        <v>2730</v>
      </c>
      <c r="B451" s="314" t="s">
        <v>2731</v>
      </c>
      <c r="C451" s="315">
        <v>1</v>
      </c>
    </row>
    <row r="452" spans="1:3" ht="15.5" x14ac:dyDescent="0.35">
      <c r="A452" s="314" t="s">
        <v>2732</v>
      </c>
      <c r="B452" s="314" t="s">
        <v>2733</v>
      </c>
      <c r="C452" s="315">
        <v>1</v>
      </c>
    </row>
    <row r="453" spans="1:3" ht="15.5" x14ac:dyDescent="0.35">
      <c r="A453" s="314" t="s">
        <v>2734</v>
      </c>
      <c r="B453" s="314" t="s">
        <v>2735</v>
      </c>
      <c r="C453" s="315">
        <v>1</v>
      </c>
    </row>
    <row r="454" spans="1:3" ht="15.5" x14ac:dyDescent="0.35">
      <c r="A454" s="314" t="s">
        <v>2736</v>
      </c>
      <c r="B454" s="314" t="s">
        <v>2737</v>
      </c>
      <c r="C454" s="315">
        <v>1</v>
      </c>
    </row>
    <row r="455" spans="1:3" ht="15.5" x14ac:dyDescent="0.35">
      <c r="A455" s="314" t="s">
        <v>2738</v>
      </c>
      <c r="B455" s="314" t="s">
        <v>2739</v>
      </c>
      <c r="C455" s="315">
        <v>1</v>
      </c>
    </row>
    <row r="456" spans="1:3" ht="15.5" x14ac:dyDescent="0.35">
      <c r="A456" s="314" t="s">
        <v>2740</v>
      </c>
      <c r="B456" s="314" t="s">
        <v>2741</v>
      </c>
      <c r="C456" s="315">
        <v>1</v>
      </c>
    </row>
    <row r="457" spans="1:3" ht="15.5" x14ac:dyDescent="0.35">
      <c r="A457" s="314" t="s">
        <v>2742</v>
      </c>
      <c r="B457" s="314" t="s">
        <v>2743</v>
      </c>
      <c r="C457" s="315">
        <v>1</v>
      </c>
    </row>
    <row r="458" spans="1:3" ht="15.5" x14ac:dyDescent="0.35">
      <c r="A458" s="314" t="s">
        <v>2744</v>
      </c>
      <c r="B458" s="314" t="s">
        <v>2745</v>
      </c>
      <c r="C458" s="315">
        <v>1</v>
      </c>
    </row>
    <row r="459" spans="1:3" ht="15.5" x14ac:dyDescent="0.35">
      <c r="A459" s="314" t="s">
        <v>2746</v>
      </c>
      <c r="B459" s="314" t="s">
        <v>2747</v>
      </c>
      <c r="C459" s="315">
        <v>1</v>
      </c>
    </row>
    <row r="460" spans="1:3" ht="15.5" x14ac:dyDescent="0.35">
      <c r="A460" s="314" t="s">
        <v>2748</v>
      </c>
      <c r="B460" s="314" t="s">
        <v>2749</v>
      </c>
      <c r="C460" s="315">
        <v>1</v>
      </c>
    </row>
    <row r="461" spans="1:3" ht="15.5" x14ac:dyDescent="0.35">
      <c r="A461" s="314" t="s">
        <v>2750</v>
      </c>
      <c r="B461" s="314" t="s">
        <v>2751</v>
      </c>
      <c r="C461" s="315">
        <v>1</v>
      </c>
    </row>
    <row r="462" spans="1:3" ht="15.5" x14ac:dyDescent="0.35">
      <c r="A462" s="314" t="s">
        <v>2752</v>
      </c>
      <c r="B462" s="314" t="s">
        <v>2753</v>
      </c>
      <c r="C462" s="315">
        <v>1</v>
      </c>
    </row>
    <row r="463" spans="1:3" ht="15.5" x14ac:dyDescent="0.35">
      <c r="A463" s="314" t="s">
        <v>2754</v>
      </c>
      <c r="B463" s="314" t="s">
        <v>2755</v>
      </c>
      <c r="C463" s="315">
        <v>1</v>
      </c>
    </row>
    <row r="464" spans="1:3" ht="15.5" x14ac:dyDescent="0.35">
      <c r="A464" s="314" t="s">
        <v>2756</v>
      </c>
      <c r="B464" s="314" t="s">
        <v>2757</v>
      </c>
      <c r="C464" s="315">
        <v>1</v>
      </c>
    </row>
    <row r="465" spans="1:3" ht="15.5" x14ac:dyDescent="0.35">
      <c r="A465" s="314" t="s">
        <v>2758</v>
      </c>
      <c r="B465" s="314" t="s">
        <v>2759</v>
      </c>
      <c r="C465" s="315">
        <v>1</v>
      </c>
    </row>
    <row r="466" spans="1:3" ht="15.5" x14ac:dyDescent="0.35">
      <c r="A466" s="314" t="s">
        <v>2760</v>
      </c>
      <c r="B466" s="314" t="s">
        <v>2761</v>
      </c>
      <c r="C466" s="315">
        <v>1</v>
      </c>
    </row>
    <row r="467" spans="1:3" ht="15.5" x14ac:dyDescent="0.35">
      <c r="A467" s="314" t="s">
        <v>2762</v>
      </c>
      <c r="B467" s="314" t="s">
        <v>2763</v>
      </c>
      <c r="C467" s="315">
        <v>1</v>
      </c>
    </row>
    <row r="468" spans="1:3" ht="15.5" x14ac:dyDescent="0.35">
      <c r="A468" s="314" t="s">
        <v>2764</v>
      </c>
      <c r="B468" s="314" t="s">
        <v>2765</v>
      </c>
      <c r="C468" s="315">
        <v>1</v>
      </c>
    </row>
    <row r="469" spans="1:3" ht="15.5" x14ac:dyDescent="0.35">
      <c r="A469" s="314" t="s">
        <v>2766</v>
      </c>
      <c r="B469" s="314" t="s">
        <v>2767</v>
      </c>
      <c r="C469" s="315">
        <v>1</v>
      </c>
    </row>
    <row r="470" spans="1:3" ht="15.5" x14ac:dyDescent="0.35">
      <c r="A470" s="314" t="s">
        <v>2768</v>
      </c>
      <c r="B470" s="314" t="s">
        <v>2769</v>
      </c>
      <c r="C470" s="315">
        <v>1</v>
      </c>
    </row>
    <row r="471" spans="1:3" ht="15.5" x14ac:dyDescent="0.35">
      <c r="A471" s="314" t="s">
        <v>2770</v>
      </c>
      <c r="B471" s="314" t="s">
        <v>2771</v>
      </c>
      <c r="C471" s="315">
        <v>1</v>
      </c>
    </row>
    <row r="472" spans="1:3" ht="15.5" x14ac:dyDescent="0.35">
      <c r="A472" s="314" t="s">
        <v>2772</v>
      </c>
      <c r="B472" s="314" t="s">
        <v>2773</v>
      </c>
      <c r="C472" s="315">
        <v>1</v>
      </c>
    </row>
    <row r="473" spans="1:3" ht="15.5" x14ac:dyDescent="0.35">
      <c r="A473" s="314" t="s">
        <v>2774</v>
      </c>
      <c r="B473" s="314" t="s">
        <v>2775</v>
      </c>
      <c r="C473" s="315">
        <v>1</v>
      </c>
    </row>
    <row r="474" spans="1:3" ht="15.5" x14ac:dyDescent="0.35">
      <c r="A474" s="314" t="s">
        <v>2776</v>
      </c>
      <c r="B474" s="314" t="s">
        <v>2777</v>
      </c>
      <c r="C474" s="315">
        <v>1</v>
      </c>
    </row>
    <row r="475" spans="1:3" ht="15.5" x14ac:dyDescent="0.35">
      <c r="A475" s="314" t="s">
        <v>2778</v>
      </c>
      <c r="B475" s="314" t="s">
        <v>2779</v>
      </c>
      <c r="C475" s="315">
        <v>5</v>
      </c>
    </row>
    <row r="476" spans="1:3" ht="15.5" x14ac:dyDescent="0.35">
      <c r="A476" s="314" t="s">
        <v>2780</v>
      </c>
      <c r="B476" s="314" t="s">
        <v>2781</v>
      </c>
      <c r="C476" s="315">
        <v>4</v>
      </c>
    </row>
    <row r="477" spans="1:3" ht="15.5" x14ac:dyDescent="0.35">
      <c r="A477" s="314" t="s">
        <v>2782</v>
      </c>
      <c r="B477" s="314" t="s">
        <v>2783</v>
      </c>
      <c r="C477" s="315">
        <v>1</v>
      </c>
    </row>
    <row r="478" spans="1:3" ht="15.5" x14ac:dyDescent="0.35">
      <c r="A478" s="314" t="s">
        <v>2784</v>
      </c>
      <c r="B478" s="314" t="s">
        <v>2785</v>
      </c>
      <c r="C478" s="315">
        <v>1</v>
      </c>
    </row>
    <row r="479" spans="1:3" ht="15.5" x14ac:dyDescent="0.35">
      <c r="A479" s="314" t="s">
        <v>2786</v>
      </c>
      <c r="B479" s="314" t="s">
        <v>2787</v>
      </c>
      <c r="C479" s="315">
        <v>1</v>
      </c>
    </row>
    <row r="480" spans="1:3" ht="15.5" x14ac:dyDescent="0.35">
      <c r="A480" s="314" t="s">
        <v>2788</v>
      </c>
      <c r="B480" s="314" t="s">
        <v>2789</v>
      </c>
      <c r="C480" s="315">
        <v>1</v>
      </c>
    </row>
    <row r="481" spans="1:3" ht="15.5" x14ac:dyDescent="0.35">
      <c r="A481" s="314" t="s">
        <v>2790</v>
      </c>
      <c r="B481" s="314" t="s">
        <v>2791</v>
      </c>
      <c r="C481" s="315">
        <v>1</v>
      </c>
    </row>
    <row r="482" spans="1:3" ht="15.5" x14ac:dyDescent="0.35">
      <c r="A482" s="314" t="s">
        <v>2792</v>
      </c>
      <c r="B482" s="314" t="s">
        <v>2793</v>
      </c>
      <c r="C482" s="315">
        <v>1</v>
      </c>
    </row>
    <row r="483" spans="1:3" ht="15.5" x14ac:dyDescent="0.35">
      <c r="A483" s="314" t="s">
        <v>2794</v>
      </c>
      <c r="B483" s="314" t="s">
        <v>2795</v>
      </c>
      <c r="C483" s="315">
        <v>1</v>
      </c>
    </row>
    <row r="484" spans="1:3" ht="15.5" x14ac:dyDescent="0.35">
      <c r="A484" s="314" t="s">
        <v>2796</v>
      </c>
      <c r="B484" s="314" t="s">
        <v>2797</v>
      </c>
      <c r="C484" s="315">
        <v>1</v>
      </c>
    </row>
    <row r="485" spans="1:3" ht="15.5" x14ac:dyDescent="0.35">
      <c r="A485" s="314" t="s">
        <v>2798</v>
      </c>
      <c r="B485" s="314" t="s">
        <v>2799</v>
      </c>
      <c r="C485" s="315">
        <v>1</v>
      </c>
    </row>
    <row r="486" spans="1:3" ht="15.5" x14ac:dyDescent="0.35">
      <c r="A486" s="314" t="s">
        <v>2800</v>
      </c>
      <c r="B486" s="314" t="s">
        <v>2801</v>
      </c>
      <c r="C486" s="315">
        <v>1</v>
      </c>
    </row>
    <row r="487" spans="1:3" ht="15.5" x14ac:dyDescent="0.35">
      <c r="A487" s="314" t="s">
        <v>2802</v>
      </c>
      <c r="B487" s="314" t="s">
        <v>2803</v>
      </c>
      <c r="C487" s="315">
        <v>1</v>
      </c>
    </row>
    <row r="488" spans="1:3" ht="15.5" x14ac:dyDescent="0.35">
      <c r="A488" s="314" t="s">
        <v>2804</v>
      </c>
      <c r="B488" s="314" t="s">
        <v>2805</v>
      </c>
      <c r="C488" s="315">
        <v>1</v>
      </c>
    </row>
    <row r="489" spans="1:3" ht="15.5" x14ac:dyDescent="0.35">
      <c r="A489" s="314" t="s">
        <v>2806</v>
      </c>
      <c r="B489" s="314" t="s">
        <v>2807</v>
      </c>
      <c r="C489" s="315">
        <v>1</v>
      </c>
    </row>
    <row r="490" spans="1:3" ht="15.5" x14ac:dyDescent="0.35">
      <c r="A490" s="314" t="s">
        <v>2808</v>
      </c>
      <c r="B490" s="314" t="s">
        <v>2809</v>
      </c>
      <c r="C490" s="315">
        <v>8</v>
      </c>
    </row>
    <row r="491" spans="1:3" ht="15.5" x14ac:dyDescent="0.35">
      <c r="A491" s="314" t="s">
        <v>2810</v>
      </c>
      <c r="B491" s="314" t="s">
        <v>2811</v>
      </c>
      <c r="C491" s="315">
        <v>1</v>
      </c>
    </row>
    <row r="492" spans="1:3" ht="15.5" x14ac:dyDescent="0.35">
      <c r="A492" s="314" t="s">
        <v>2812</v>
      </c>
      <c r="B492" s="314" t="s">
        <v>2813</v>
      </c>
      <c r="C492" s="315">
        <v>1</v>
      </c>
    </row>
    <row r="493" spans="1:3" ht="15.5" x14ac:dyDescent="0.35">
      <c r="A493" s="314" t="s">
        <v>2814</v>
      </c>
      <c r="B493" s="314" t="s">
        <v>2815</v>
      </c>
      <c r="C493" s="315">
        <v>1</v>
      </c>
    </row>
    <row r="494" spans="1:3" ht="15.5" x14ac:dyDescent="0.35">
      <c r="A494" s="314" t="s">
        <v>2816</v>
      </c>
      <c r="B494" s="314" t="s">
        <v>2817</v>
      </c>
      <c r="C494" s="315">
        <v>1</v>
      </c>
    </row>
    <row r="495" spans="1:3" ht="15.5" x14ac:dyDescent="0.35">
      <c r="A495" s="314" t="s">
        <v>2818</v>
      </c>
      <c r="B495" s="314" t="s">
        <v>2819</v>
      </c>
      <c r="C495" s="315">
        <v>1</v>
      </c>
    </row>
    <row r="496" spans="1:3" ht="15.5" x14ac:dyDescent="0.35">
      <c r="A496" s="314" t="s">
        <v>2820</v>
      </c>
      <c r="B496" s="314" t="s">
        <v>2821</v>
      </c>
      <c r="C496" s="315">
        <v>1</v>
      </c>
    </row>
    <row r="497" spans="1:3" ht="15.5" x14ac:dyDescent="0.35">
      <c r="A497" s="314" t="s">
        <v>2822</v>
      </c>
      <c r="B497" s="314" t="s">
        <v>2823</v>
      </c>
      <c r="C497" s="315">
        <v>1</v>
      </c>
    </row>
    <row r="498" spans="1:3" ht="15.5" x14ac:dyDescent="0.35">
      <c r="A498" s="314" t="s">
        <v>2824</v>
      </c>
      <c r="B498" s="314" t="s">
        <v>2825</v>
      </c>
      <c r="C498" s="315">
        <v>1</v>
      </c>
    </row>
    <row r="499" spans="1:3" ht="15.5" x14ac:dyDescent="0.35">
      <c r="A499" s="314" t="s">
        <v>2826</v>
      </c>
      <c r="B499" s="314" t="s">
        <v>2827</v>
      </c>
      <c r="C499" s="315">
        <v>1</v>
      </c>
    </row>
    <row r="500" spans="1:3" ht="15.5" x14ac:dyDescent="0.35">
      <c r="A500" s="314" t="s">
        <v>2828</v>
      </c>
      <c r="B500" s="314" t="s">
        <v>2829</v>
      </c>
      <c r="C500" s="315">
        <v>1</v>
      </c>
    </row>
    <row r="501" spans="1:3" ht="15.5" x14ac:dyDescent="0.35">
      <c r="A501" s="314" t="s">
        <v>2830</v>
      </c>
      <c r="B501" s="314" t="s">
        <v>2831</v>
      </c>
      <c r="C501" s="315">
        <v>1</v>
      </c>
    </row>
    <row r="502" spans="1:3" ht="15.5" x14ac:dyDescent="0.35">
      <c r="A502" s="314" t="s">
        <v>2832</v>
      </c>
      <c r="B502" s="314" t="s">
        <v>2833</v>
      </c>
      <c r="C502" s="315">
        <v>1</v>
      </c>
    </row>
    <row r="503" spans="1:3" ht="15.5" x14ac:dyDescent="0.35">
      <c r="A503" s="314" t="s">
        <v>2834</v>
      </c>
      <c r="B503" s="314" t="s">
        <v>2835</v>
      </c>
      <c r="C503" s="315">
        <v>1</v>
      </c>
    </row>
    <row r="504" spans="1:3" ht="15.5" x14ac:dyDescent="0.35">
      <c r="A504" s="314" t="s">
        <v>2836</v>
      </c>
      <c r="B504" s="314" t="s">
        <v>2837</v>
      </c>
      <c r="C504" s="315">
        <v>1</v>
      </c>
    </row>
    <row r="505" spans="1:3" ht="15.5" x14ac:dyDescent="0.35">
      <c r="A505" s="314" t="s">
        <v>2838</v>
      </c>
      <c r="B505" s="314" t="s">
        <v>2839</v>
      </c>
      <c r="C505" s="315">
        <v>1</v>
      </c>
    </row>
    <row r="506" spans="1:3" ht="15.5" x14ac:dyDescent="0.35">
      <c r="A506" s="314" t="s">
        <v>2840</v>
      </c>
      <c r="B506" s="314" t="s">
        <v>2841</v>
      </c>
      <c r="C506" s="315">
        <v>1</v>
      </c>
    </row>
    <row r="507" spans="1:3" ht="15.5" x14ac:dyDescent="0.35">
      <c r="A507" s="314" t="s">
        <v>2842</v>
      </c>
      <c r="B507" s="314" t="s">
        <v>2843</v>
      </c>
      <c r="C507" s="315">
        <v>1</v>
      </c>
    </row>
    <row r="508" spans="1:3" ht="15.5" x14ac:dyDescent="0.35">
      <c r="A508" s="314" t="s">
        <v>2844</v>
      </c>
      <c r="B508" s="314" t="s">
        <v>2845</v>
      </c>
      <c r="C508" s="315">
        <v>1</v>
      </c>
    </row>
    <row r="509" spans="1:3" ht="15.5" x14ac:dyDescent="0.35">
      <c r="A509" s="314" t="s">
        <v>2846</v>
      </c>
      <c r="B509" s="314" t="s">
        <v>2847</v>
      </c>
      <c r="C509" s="315">
        <v>1</v>
      </c>
    </row>
    <row r="510" spans="1:3" ht="15.5" x14ac:dyDescent="0.35">
      <c r="A510" s="314" t="s">
        <v>2848</v>
      </c>
      <c r="B510" s="314" t="s">
        <v>2849</v>
      </c>
      <c r="C510" s="315">
        <v>1</v>
      </c>
    </row>
    <row r="511" spans="1:3" ht="15.5" x14ac:dyDescent="0.35">
      <c r="A511" s="314" t="s">
        <v>2850</v>
      </c>
      <c r="B511" s="314" t="s">
        <v>2851</v>
      </c>
      <c r="C511" s="315">
        <v>1</v>
      </c>
    </row>
    <row r="512" spans="1:3" ht="15.5" x14ac:dyDescent="0.35">
      <c r="A512" s="314" t="s">
        <v>2852</v>
      </c>
      <c r="B512" s="314" t="s">
        <v>2853</v>
      </c>
      <c r="C512" s="315">
        <v>1</v>
      </c>
    </row>
    <row r="513" spans="1:3" ht="15.5" x14ac:dyDescent="0.35">
      <c r="A513" s="314" t="s">
        <v>2854</v>
      </c>
      <c r="B513" s="314" t="s">
        <v>2855</v>
      </c>
      <c r="C513" s="315">
        <v>1</v>
      </c>
    </row>
    <row r="514" spans="1:3" ht="15.5" x14ac:dyDescent="0.35">
      <c r="A514" s="314" t="s">
        <v>2856</v>
      </c>
      <c r="B514" s="314" t="s">
        <v>2857</v>
      </c>
      <c r="C514" s="315">
        <v>1</v>
      </c>
    </row>
    <row r="515" spans="1:3" ht="15.5" x14ac:dyDescent="0.35">
      <c r="A515" s="314" t="s">
        <v>2858</v>
      </c>
      <c r="B515" s="314" t="s">
        <v>2859</v>
      </c>
      <c r="C515" s="315">
        <v>1</v>
      </c>
    </row>
    <row r="516" spans="1:3" ht="15.5" x14ac:dyDescent="0.35">
      <c r="A516" s="314" t="s">
        <v>2860</v>
      </c>
      <c r="B516" s="314" t="s">
        <v>2861</v>
      </c>
      <c r="C516" s="315">
        <v>1</v>
      </c>
    </row>
    <row r="517" spans="1:3" ht="15.5" x14ac:dyDescent="0.35">
      <c r="A517" s="314" t="s">
        <v>2862</v>
      </c>
      <c r="B517" s="314" t="s">
        <v>2863</v>
      </c>
      <c r="C517" s="315">
        <v>1</v>
      </c>
    </row>
    <row r="518" spans="1:3" ht="15.5" x14ac:dyDescent="0.35">
      <c r="A518" s="314" t="s">
        <v>2864</v>
      </c>
      <c r="B518" s="314" t="s">
        <v>2865</v>
      </c>
      <c r="C518" s="315">
        <v>1</v>
      </c>
    </row>
    <row r="519" spans="1:3" ht="15.5" x14ac:dyDescent="0.35">
      <c r="A519" s="314" t="s">
        <v>2866</v>
      </c>
      <c r="B519" s="314" t="s">
        <v>2867</v>
      </c>
      <c r="C519" s="315">
        <v>1</v>
      </c>
    </row>
    <row r="520" spans="1:3" ht="15.5" x14ac:dyDescent="0.35">
      <c r="A520" s="314" t="s">
        <v>2868</v>
      </c>
      <c r="B520" s="314" t="s">
        <v>2869</v>
      </c>
      <c r="C520" s="315">
        <v>1</v>
      </c>
    </row>
    <row r="521" spans="1:3" ht="15.5" x14ac:dyDescent="0.35">
      <c r="A521" s="314" t="s">
        <v>2870</v>
      </c>
      <c r="B521" s="314" t="s">
        <v>2871</v>
      </c>
      <c r="C521" s="315">
        <v>1</v>
      </c>
    </row>
    <row r="522" spans="1:3" ht="15.5" x14ac:dyDescent="0.35">
      <c r="A522" s="314" t="s">
        <v>2872</v>
      </c>
      <c r="B522" s="314" t="s">
        <v>2873</v>
      </c>
      <c r="C522" s="315">
        <v>1</v>
      </c>
    </row>
    <row r="523" spans="1:3" ht="15.5" x14ac:dyDescent="0.35">
      <c r="A523" s="314" t="s">
        <v>2874</v>
      </c>
      <c r="B523" s="314" t="s">
        <v>2875</v>
      </c>
      <c r="C523" s="315">
        <v>1</v>
      </c>
    </row>
    <row r="524" spans="1:3" ht="15.5" x14ac:dyDescent="0.35">
      <c r="A524" s="314" t="s">
        <v>2876</v>
      </c>
      <c r="B524" s="314" t="s">
        <v>2877</v>
      </c>
      <c r="C524" s="315">
        <v>1</v>
      </c>
    </row>
    <row r="525" spans="1:3" ht="15.5" x14ac:dyDescent="0.35">
      <c r="A525" s="314" t="s">
        <v>2878</v>
      </c>
      <c r="B525" s="314" t="s">
        <v>2879</v>
      </c>
      <c r="C525" s="315">
        <v>1</v>
      </c>
    </row>
    <row r="526" spans="1:3" ht="15.5" x14ac:dyDescent="0.35">
      <c r="A526" s="314" t="s">
        <v>2880</v>
      </c>
      <c r="B526" s="314" t="s">
        <v>2881</v>
      </c>
      <c r="C526" s="315">
        <v>1</v>
      </c>
    </row>
    <row r="527" spans="1:3" ht="15.5" x14ac:dyDescent="0.35">
      <c r="A527" s="314" t="s">
        <v>2882</v>
      </c>
      <c r="B527" s="314" t="s">
        <v>2883</v>
      </c>
      <c r="C527" s="315">
        <v>1</v>
      </c>
    </row>
    <row r="528" spans="1:3" ht="15.5" x14ac:dyDescent="0.35">
      <c r="A528" s="314" t="s">
        <v>2884</v>
      </c>
      <c r="B528" s="314" t="s">
        <v>2885</v>
      </c>
      <c r="C528" s="315">
        <v>1</v>
      </c>
    </row>
    <row r="529" spans="1:3" ht="15.5" x14ac:dyDescent="0.35">
      <c r="A529" s="314" t="s">
        <v>2886</v>
      </c>
      <c r="B529" s="314" t="s">
        <v>2887</v>
      </c>
      <c r="C529" s="315">
        <v>1</v>
      </c>
    </row>
    <row r="530" spans="1:3" ht="15.5" x14ac:dyDescent="0.35">
      <c r="A530" s="314" t="s">
        <v>2888</v>
      </c>
      <c r="B530" s="314" t="s">
        <v>2889</v>
      </c>
      <c r="C530" s="315">
        <v>1</v>
      </c>
    </row>
    <row r="531" spans="1:3" ht="15.5" x14ac:dyDescent="0.35">
      <c r="A531" s="314" t="s">
        <v>2890</v>
      </c>
      <c r="B531" s="314" t="s">
        <v>2891</v>
      </c>
      <c r="C531" s="315">
        <v>1</v>
      </c>
    </row>
    <row r="532" spans="1:3" ht="15.5" x14ac:dyDescent="0.35">
      <c r="A532" s="314" t="s">
        <v>2892</v>
      </c>
      <c r="B532" s="314" t="s">
        <v>2893</v>
      </c>
      <c r="C532" s="315">
        <v>1</v>
      </c>
    </row>
    <row r="533" spans="1:3" ht="15.5" x14ac:dyDescent="0.35">
      <c r="A533" s="314" t="s">
        <v>2894</v>
      </c>
      <c r="B533" s="314" t="s">
        <v>2895</v>
      </c>
      <c r="C533" s="315">
        <v>1</v>
      </c>
    </row>
    <row r="534" spans="1:3" ht="31" x14ac:dyDescent="0.35">
      <c r="A534" s="314" t="s">
        <v>2896</v>
      </c>
      <c r="B534" s="314" t="s">
        <v>2897</v>
      </c>
      <c r="C534" s="315">
        <v>1</v>
      </c>
    </row>
    <row r="535" spans="1:3" ht="31" x14ac:dyDescent="0.35">
      <c r="A535" s="314" t="s">
        <v>2898</v>
      </c>
      <c r="B535" s="314" t="s">
        <v>2899</v>
      </c>
      <c r="C535" s="315">
        <v>1</v>
      </c>
    </row>
    <row r="536" spans="1:3" ht="15.5" x14ac:dyDescent="0.35">
      <c r="A536" s="314" t="s">
        <v>2900</v>
      </c>
      <c r="B536" s="314" t="s">
        <v>2901</v>
      </c>
      <c r="C536" s="315">
        <v>1</v>
      </c>
    </row>
    <row r="537" spans="1:3" ht="15.5" x14ac:dyDescent="0.35">
      <c r="A537" s="314" t="s">
        <v>2902</v>
      </c>
      <c r="B537" s="314" t="s">
        <v>2903</v>
      </c>
      <c r="C537" s="315">
        <v>1</v>
      </c>
    </row>
    <row r="538" spans="1:3" ht="15.5" x14ac:dyDescent="0.35">
      <c r="A538" s="314" t="s">
        <v>2904</v>
      </c>
      <c r="B538" s="314" t="s">
        <v>2905</v>
      </c>
      <c r="C538" s="315">
        <v>1</v>
      </c>
    </row>
    <row r="539" spans="1:3" ht="15.5" x14ac:dyDescent="0.35">
      <c r="A539" s="314" t="s">
        <v>2906</v>
      </c>
      <c r="B539" s="314" t="s">
        <v>2919</v>
      </c>
      <c r="C539" s="315">
        <v>1</v>
      </c>
    </row>
    <row r="540" spans="1:3" ht="15.5" x14ac:dyDescent="0.35">
      <c r="A540" s="314" t="s">
        <v>2920</v>
      </c>
      <c r="B540" s="314" t="s">
        <v>2921</v>
      </c>
      <c r="C540" s="315">
        <v>1</v>
      </c>
    </row>
    <row r="541" spans="1:3" ht="15.5" x14ac:dyDescent="0.35">
      <c r="A541" s="314" t="s">
        <v>2922</v>
      </c>
      <c r="B541" s="314" t="s">
        <v>2923</v>
      </c>
      <c r="C541" s="315">
        <v>1</v>
      </c>
    </row>
    <row r="542" spans="1:3" ht="15.5" x14ac:dyDescent="0.35">
      <c r="A542" s="314" t="s">
        <v>2924</v>
      </c>
      <c r="B542" s="314" t="s">
        <v>2925</v>
      </c>
      <c r="C542" s="315">
        <v>1</v>
      </c>
    </row>
    <row r="543" spans="1:3" ht="15.5" x14ac:dyDescent="0.35">
      <c r="A543" s="314" t="s">
        <v>2926</v>
      </c>
      <c r="B543" s="314" t="s">
        <v>2927</v>
      </c>
      <c r="C543" s="315">
        <v>1</v>
      </c>
    </row>
    <row r="544" spans="1:3" ht="15.5" x14ac:dyDescent="0.35">
      <c r="A544" s="314" t="s">
        <v>2928</v>
      </c>
      <c r="B544" s="314" t="s">
        <v>2929</v>
      </c>
      <c r="C544" s="315">
        <v>1</v>
      </c>
    </row>
    <row r="545" spans="1:3" ht="15.5" x14ac:dyDescent="0.35">
      <c r="A545" s="314" t="s">
        <v>2930</v>
      </c>
      <c r="B545" s="314" t="s">
        <v>2931</v>
      </c>
      <c r="C545" s="315">
        <v>1</v>
      </c>
    </row>
    <row r="546" spans="1:3" ht="15.5" x14ac:dyDescent="0.35">
      <c r="A546" s="314" t="s">
        <v>2932</v>
      </c>
      <c r="B546" s="314" t="s">
        <v>2933</v>
      </c>
      <c r="C546" s="315">
        <v>1</v>
      </c>
    </row>
    <row r="547" spans="1:3" ht="15.5" x14ac:dyDescent="0.35">
      <c r="A547" s="314" t="s">
        <v>2934</v>
      </c>
      <c r="B547" s="314" t="s">
        <v>2935</v>
      </c>
      <c r="C547" s="315">
        <v>1</v>
      </c>
    </row>
    <row r="548" spans="1:3" ht="15.5" x14ac:dyDescent="0.35">
      <c r="A548" s="314" t="s">
        <v>2936</v>
      </c>
      <c r="B548" s="314" t="s">
        <v>2937</v>
      </c>
      <c r="C548" s="31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C3B7-C974-447F-8D2B-F3FCD2FF622B}">
  <dimension ref="A1:P79"/>
  <sheetViews>
    <sheetView zoomScale="90" zoomScaleNormal="90" workbookViewId="0">
      <selection activeCell="J98" sqref="J98"/>
    </sheetView>
  </sheetViews>
  <sheetFormatPr defaultColWidth="9.26953125" defaultRowHeight="12.75" customHeight="1" x14ac:dyDescent="0.35"/>
  <cols>
    <col min="1" max="1" width="19.26953125" style="110" customWidth="1"/>
    <col min="2" max="2" width="12.54296875" style="110" customWidth="1"/>
    <col min="3" max="3" width="11.7265625" style="110" customWidth="1"/>
    <col min="4" max="4" width="12.453125" style="110" customWidth="1"/>
    <col min="5" max="5" width="11.26953125" style="110" customWidth="1"/>
    <col min="6" max="6" width="13" style="110" customWidth="1"/>
    <col min="7" max="7" width="11.26953125" style="110" customWidth="1"/>
    <col min="8" max="8" width="8.7265625" style="110" hidden="1" customWidth="1"/>
    <col min="9" max="9" width="6.7265625" style="110" hidden="1" customWidth="1"/>
    <col min="10" max="13" width="9.26953125" style="110"/>
    <col min="14" max="14" width="9.26953125" style="110" customWidth="1"/>
    <col min="15" max="15" width="9.26953125" style="110"/>
    <col min="16" max="16" width="41.453125" style="110" customWidth="1"/>
    <col min="17" max="16384" width="9.26953125" style="110"/>
  </cols>
  <sheetData>
    <row r="1" spans="1:16" ht="14.5" x14ac:dyDescent="0.35">
      <c r="A1" s="290" t="s">
        <v>34</v>
      </c>
      <c r="B1" s="289"/>
      <c r="C1" s="289"/>
      <c r="D1" s="289"/>
      <c r="E1" s="289"/>
      <c r="F1" s="289"/>
      <c r="G1" s="289"/>
      <c r="H1" s="289"/>
      <c r="I1" s="289"/>
      <c r="J1" s="289"/>
      <c r="K1" s="289"/>
      <c r="L1" s="289"/>
      <c r="M1" s="289"/>
      <c r="N1" s="289"/>
      <c r="O1" s="289"/>
      <c r="P1" s="288"/>
    </row>
    <row r="2" spans="1:16" ht="18" customHeight="1" x14ac:dyDescent="0.35">
      <c r="A2" s="111" t="s">
        <v>35</v>
      </c>
      <c r="B2" s="287"/>
      <c r="C2" s="287"/>
      <c r="D2" s="287"/>
      <c r="E2" s="287"/>
      <c r="F2" s="287"/>
      <c r="G2" s="287"/>
      <c r="H2" s="287"/>
      <c r="I2" s="287"/>
      <c r="J2" s="287"/>
      <c r="K2" s="287"/>
      <c r="L2" s="287"/>
      <c r="M2" s="287"/>
      <c r="N2" s="287"/>
      <c r="O2" s="287"/>
      <c r="P2" s="112"/>
    </row>
    <row r="3" spans="1:16" ht="12.75" customHeight="1" x14ac:dyDescent="0.35">
      <c r="A3" s="113" t="s">
        <v>36</v>
      </c>
      <c r="B3" s="286"/>
      <c r="C3" s="286"/>
      <c r="D3" s="286"/>
      <c r="E3" s="286"/>
      <c r="F3" s="286"/>
      <c r="G3" s="286"/>
      <c r="H3" s="286"/>
      <c r="I3" s="286"/>
      <c r="J3" s="286"/>
      <c r="K3" s="286"/>
      <c r="L3" s="286"/>
      <c r="M3" s="286"/>
      <c r="N3" s="286"/>
      <c r="O3" s="286"/>
      <c r="P3" s="114"/>
    </row>
    <row r="4" spans="1:16" ht="14.5" x14ac:dyDescent="0.35">
      <c r="A4" s="113"/>
      <c r="B4" s="286"/>
      <c r="C4" s="286"/>
      <c r="D4" s="286"/>
      <c r="E4" s="286"/>
      <c r="F4" s="286"/>
      <c r="G4" s="286"/>
      <c r="H4" s="286"/>
      <c r="I4" s="286"/>
      <c r="J4" s="286"/>
      <c r="K4" s="286"/>
      <c r="L4" s="286"/>
      <c r="M4" s="286"/>
      <c r="N4" s="286"/>
      <c r="O4" s="286"/>
      <c r="P4" s="114"/>
    </row>
    <row r="5" spans="1:16" ht="14.5" x14ac:dyDescent="0.35">
      <c r="A5" s="113" t="s">
        <v>37</v>
      </c>
      <c r="B5" s="286"/>
      <c r="C5" s="286"/>
      <c r="D5" s="286"/>
      <c r="E5" s="286"/>
      <c r="F5" s="286"/>
      <c r="G5" s="286"/>
      <c r="H5" s="286"/>
      <c r="I5" s="286"/>
      <c r="J5" s="286"/>
      <c r="K5" s="286"/>
      <c r="L5" s="286"/>
      <c r="M5" s="286"/>
      <c r="N5" s="286"/>
      <c r="O5" s="286"/>
      <c r="P5" s="114"/>
    </row>
    <row r="6" spans="1:16" ht="14.5" x14ac:dyDescent="0.35">
      <c r="A6" s="113" t="s">
        <v>38</v>
      </c>
      <c r="B6" s="286"/>
      <c r="C6" s="286"/>
      <c r="D6" s="286"/>
      <c r="E6" s="286"/>
      <c r="F6" s="286"/>
      <c r="G6" s="286"/>
      <c r="H6" s="286"/>
      <c r="I6" s="286"/>
      <c r="J6" s="286"/>
      <c r="K6" s="286"/>
      <c r="L6" s="286"/>
      <c r="M6" s="286"/>
      <c r="N6" s="286"/>
      <c r="O6" s="286"/>
      <c r="P6" s="114"/>
    </row>
    <row r="7" spans="1:16" ht="14.5" x14ac:dyDescent="0.35">
      <c r="A7" s="115"/>
      <c r="B7" s="116"/>
      <c r="C7" s="116"/>
      <c r="D7" s="116"/>
      <c r="E7" s="116"/>
      <c r="F7" s="116"/>
      <c r="G7" s="116"/>
      <c r="H7" s="116"/>
      <c r="I7" s="116"/>
      <c r="J7" s="116"/>
      <c r="K7" s="116"/>
      <c r="L7" s="116"/>
      <c r="M7" s="116"/>
      <c r="N7" s="116"/>
      <c r="O7" s="116"/>
      <c r="P7" s="117"/>
    </row>
    <row r="8" spans="1:16" ht="14.5" x14ac:dyDescent="0.35">
      <c r="A8" s="118"/>
      <c r="B8" s="119"/>
      <c r="C8" s="119"/>
      <c r="D8" s="119"/>
      <c r="E8" s="119"/>
      <c r="F8" s="119"/>
      <c r="G8" s="119"/>
      <c r="H8" s="119"/>
      <c r="I8" s="119"/>
      <c r="J8" s="119"/>
      <c r="K8" s="119"/>
      <c r="L8" s="119"/>
      <c r="M8" s="119"/>
      <c r="N8" s="119"/>
      <c r="O8" s="119"/>
      <c r="P8" s="178"/>
    </row>
    <row r="9" spans="1:16" ht="14.5" x14ac:dyDescent="0.35">
      <c r="A9" s="282"/>
      <c r="B9" s="285" t="s">
        <v>39</v>
      </c>
      <c r="C9" s="284"/>
      <c r="D9" s="284"/>
      <c r="E9" s="284"/>
      <c r="F9" s="284"/>
      <c r="G9" s="283"/>
      <c r="P9" s="174"/>
    </row>
    <row r="10" spans="1:16" ht="14.5" x14ac:dyDescent="0.35">
      <c r="A10" s="282"/>
      <c r="B10" s="276" t="s">
        <v>2</v>
      </c>
      <c r="C10" s="120"/>
      <c r="D10" s="275"/>
      <c r="E10" s="275"/>
      <c r="F10" s="275"/>
      <c r="G10" s="121"/>
      <c r="K10" s="281" t="s">
        <v>40</v>
      </c>
      <c r="L10" s="280"/>
      <c r="M10" s="280"/>
      <c r="N10" s="280"/>
      <c r="O10" s="279"/>
      <c r="P10" s="174"/>
    </row>
    <row r="11" spans="1:16" ht="36" customHeight="1" x14ac:dyDescent="0.35">
      <c r="A11" s="316" t="s">
        <v>41</v>
      </c>
      <c r="B11" s="122" t="s">
        <v>42</v>
      </c>
      <c r="C11" s="123" t="s">
        <v>43</v>
      </c>
      <c r="D11" s="123" t="s">
        <v>44</v>
      </c>
      <c r="E11" s="123" t="s">
        <v>45</v>
      </c>
      <c r="F11" s="123" t="s">
        <v>46</v>
      </c>
      <c r="G11" s="124" t="s">
        <v>47</v>
      </c>
      <c r="K11" s="125" t="s">
        <v>48</v>
      </c>
      <c r="L11" s="126"/>
      <c r="M11" s="127" t="s">
        <v>49</v>
      </c>
      <c r="N11" s="127" t="s">
        <v>50</v>
      </c>
      <c r="O11" s="128" t="s">
        <v>51</v>
      </c>
      <c r="P11" s="174"/>
    </row>
    <row r="12" spans="1:16" ht="14.5" x14ac:dyDescent="0.35">
      <c r="A12" s="316"/>
      <c r="B12" s="145">
        <f>COUNTIF('Gen Test Cases'!I:I,"Pass")+COUNTIF('IOS 15.0M Test Cases'!J:J,"Pass")</f>
        <v>0</v>
      </c>
      <c r="C12" s="145">
        <f>COUNTIF('Gen Test Cases'!I:I,"Fail")+COUNTIF('IOS 15.0M Test Cases'!J:J,"Fail")</f>
        <v>0</v>
      </c>
      <c r="D12" s="145">
        <f>COUNTIF('Gen Test Cases'!I:I,"Info")+COUNTIF('IOS 15.0M Test Cases'!J:J,"Info")</f>
        <v>0</v>
      </c>
      <c r="E12" s="145">
        <f>COUNTIF('Gen Test Cases'!$I:$I,"N/A")+COUNTIF('IOS 15.0M Test Cases'!J:J,"N/A")</f>
        <v>0</v>
      </c>
      <c r="F12" s="145">
        <f>B12+C12</f>
        <v>0</v>
      </c>
      <c r="G12" s="144">
        <f>D24/100</f>
        <v>0</v>
      </c>
      <c r="K12" s="129" t="s">
        <v>52</v>
      </c>
      <c r="L12" s="130"/>
      <c r="M12" s="278">
        <f>COUNTA('Gen Test Cases'!I3:I39)+COUNTA('IOS 15.0M Test Cases'!J3:J51)</f>
        <v>0</v>
      </c>
      <c r="N12" s="278">
        <f>O12-M12</f>
        <v>86</v>
      </c>
      <c r="O12" s="277">
        <f>COUNTA('Gen Test Cases'!A3:A39)+COUNTA('IOS 15.0M Test Cases'!A3:A51)</f>
        <v>86</v>
      </c>
      <c r="P12" s="174"/>
    </row>
    <row r="13" spans="1:16" ht="14.5" x14ac:dyDescent="0.35">
      <c r="A13" s="316"/>
      <c r="P13" s="174"/>
    </row>
    <row r="14" spans="1:16" ht="14.5" x14ac:dyDescent="0.35">
      <c r="A14" s="131"/>
      <c r="B14" s="276" t="s">
        <v>53</v>
      </c>
      <c r="C14" s="275"/>
      <c r="D14" s="275"/>
      <c r="E14" s="275"/>
      <c r="F14" s="275"/>
      <c r="G14" s="274"/>
      <c r="O14" s="270"/>
      <c r="P14" s="174"/>
    </row>
    <row r="15" spans="1:16" ht="14.5" x14ac:dyDescent="0.35">
      <c r="A15" s="131"/>
      <c r="B15" s="132" t="s">
        <v>54</v>
      </c>
      <c r="C15" s="132" t="s">
        <v>55</v>
      </c>
      <c r="D15" s="132" t="s">
        <v>56</v>
      </c>
      <c r="E15" s="132" t="s">
        <v>57</v>
      </c>
      <c r="F15" s="132" t="s">
        <v>45</v>
      </c>
      <c r="G15" s="132" t="s">
        <v>58</v>
      </c>
      <c r="H15" s="273" t="s">
        <v>59</v>
      </c>
      <c r="I15" s="273" t="s">
        <v>60</v>
      </c>
      <c r="O15" s="272"/>
      <c r="P15" s="174"/>
    </row>
    <row r="16" spans="1:16" ht="14.5" x14ac:dyDescent="0.35">
      <c r="A16" s="133"/>
      <c r="B16" s="134">
        <v>8</v>
      </c>
      <c r="C16" s="134">
        <f>COUNTIF('Gen Test Cases'!AA:AA,$B16)+COUNTIF('IOS 15.0M Test Cases'!AA:AA,$B16)</f>
        <v>0</v>
      </c>
      <c r="D16" s="134">
        <f>COUNTIFS('Gen Test Cases'!AA:AA,$B16,'Gen Test Cases'!I:I,D$15)+COUNTIFS('IOS 15.0M Test Cases'!AA:AA,$B16,'IOS 15.0M Test Cases'!J:J,D$15)</f>
        <v>0</v>
      </c>
      <c r="E16" s="134">
        <f>COUNTIFS('Gen Test Cases'!AA:AA,$B16,'Gen Test Cases'!I:I,E$15)+COUNTIFS('IOS 15.0M Test Cases'!AA:AA,$B16,'IOS 15.0M Test Cases'!J:J,E$15)</f>
        <v>0</v>
      </c>
      <c r="F16" s="134">
        <f>COUNTIFS('Gen Test Cases'!AA:AA,$B16,'Gen Test Cases'!I:I,F$15)+COUNTIFS('IOS 15.0M Test Cases'!AA:AA,$B16,'IOS 15.0M Test Cases'!J:J,F$15)</f>
        <v>0</v>
      </c>
      <c r="G16" s="186">
        <v>1500</v>
      </c>
      <c r="H16" s="110">
        <f t="shared" ref="H16:H23" si="0">(C16-F16)*(G16)</f>
        <v>0</v>
      </c>
      <c r="I16" s="110">
        <f t="shared" ref="I16:I23" si="1">D16*G16</f>
        <v>0</v>
      </c>
      <c r="O16" s="272"/>
      <c r="P16" s="174"/>
    </row>
    <row r="17" spans="1:16" ht="14.5" x14ac:dyDescent="0.35">
      <c r="A17" s="133"/>
      <c r="B17" s="134">
        <v>7</v>
      </c>
      <c r="C17" s="134">
        <f>COUNTIF('Gen Test Cases'!AA:AA,$B17)+COUNTIF('IOS 15.0M Test Cases'!AA:AA,$B17)</f>
        <v>5</v>
      </c>
      <c r="D17" s="134">
        <f>COUNTIFS('Gen Test Cases'!AA:AA,$B17,'Gen Test Cases'!I:I,D$15)+COUNTIFS('IOS 15.0M Test Cases'!AA:AA,$B17,'IOS 15.0M Test Cases'!J:J,D$15)</f>
        <v>0</v>
      </c>
      <c r="E17" s="134">
        <f>COUNTIFS('Gen Test Cases'!AA:AA,$B17,'Gen Test Cases'!I:I,E$15)+COUNTIFS('IOS 15.0M Test Cases'!AA:AA,$B17,'IOS 15.0M Test Cases'!J:J,E$15)</f>
        <v>0</v>
      </c>
      <c r="F17" s="134">
        <f>COUNTIFS('Gen Test Cases'!AA:AA,$B17,'Gen Test Cases'!I:I,F$15)+COUNTIFS('IOS 15.0M Test Cases'!AA:AA,$B17,'IOS 15.0M Test Cases'!J:J,F$15)</f>
        <v>0</v>
      </c>
      <c r="G17" s="186">
        <v>750</v>
      </c>
      <c r="H17" s="110">
        <f t="shared" si="0"/>
        <v>3750</v>
      </c>
      <c r="I17" s="110">
        <f t="shared" si="1"/>
        <v>0</v>
      </c>
      <c r="K17" s="179" t="str">
        <f>"WARNING: THERE IS AT LEAST ONE TEST CASE WITH AN 'INFO' OR BLANK STATUS (SEE ABOVE)"</f>
        <v>WARNING: THERE IS AT LEAST ONE TEST CASE WITH AN 'INFO' OR BLANK STATUS (SEE ABOVE)</v>
      </c>
      <c r="O17" s="272"/>
      <c r="P17" s="174"/>
    </row>
    <row r="18" spans="1:16" ht="14.5" x14ac:dyDescent="0.35">
      <c r="A18" s="133"/>
      <c r="B18" s="134">
        <v>6</v>
      </c>
      <c r="C18" s="134">
        <f>COUNTIF('Gen Test Cases'!AA:AA,$B18)+COUNTIF('IOS 15.0M Test Cases'!AA:AA,$B18)</f>
        <v>14</v>
      </c>
      <c r="D18" s="134">
        <f>COUNTIFS('Gen Test Cases'!AA:AA,$B18,'Gen Test Cases'!I:I,D$15)+COUNTIFS('IOS 15.0M Test Cases'!AA:AA,$B18,'IOS 15.0M Test Cases'!J:J,D$15)</f>
        <v>0</v>
      </c>
      <c r="E18" s="134">
        <f>COUNTIFS('Gen Test Cases'!AA:AA,$B18,'Gen Test Cases'!I:I,E$15)+COUNTIFS('IOS 15.0M Test Cases'!AA:AA,$B18,'IOS 15.0M Test Cases'!J:J,E$15)</f>
        <v>0</v>
      </c>
      <c r="F18" s="134">
        <f>COUNTIFS('Gen Test Cases'!AA:AA,$B18,'Gen Test Cases'!I:I,F$15)+COUNTIFS('IOS 15.0M Test Cases'!AA:AA,$B18,'IOS 15.0M Test Cases'!J:J,F$15)</f>
        <v>0</v>
      </c>
      <c r="G18" s="186">
        <v>100</v>
      </c>
      <c r="H18" s="110">
        <f t="shared" si="0"/>
        <v>1400</v>
      </c>
      <c r="I18" s="110">
        <f t="shared" si="1"/>
        <v>0</v>
      </c>
      <c r="O18" s="272"/>
      <c r="P18" s="174"/>
    </row>
    <row r="19" spans="1:16" ht="14.5" x14ac:dyDescent="0.35">
      <c r="A19" s="133"/>
      <c r="B19" s="134">
        <v>5</v>
      </c>
      <c r="C19" s="134">
        <f>COUNTIF('Gen Test Cases'!AA:AA,$B19)+COUNTIF('IOS 15.0M Test Cases'!AA:AA,$B19)</f>
        <v>30</v>
      </c>
      <c r="D19" s="134">
        <f>COUNTIFS('Gen Test Cases'!AA:AA,$B19,'Gen Test Cases'!I:I,D$15)+COUNTIFS('IOS 15.0M Test Cases'!AA:AA,$B19,'IOS 15.0M Test Cases'!J:J,D$15)</f>
        <v>0</v>
      </c>
      <c r="E19" s="134">
        <f>COUNTIFS('Gen Test Cases'!AA:AA,$B19,'Gen Test Cases'!I:I,E$15)+COUNTIFS('IOS 15.0M Test Cases'!AA:AA,$B19,'IOS 15.0M Test Cases'!J:J,E$15)</f>
        <v>0</v>
      </c>
      <c r="F19" s="134">
        <f>COUNTIFS('Gen Test Cases'!AA:AA,$B19,'Gen Test Cases'!I:I,F$15)+COUNTIFS('IOS 15.0M Test Cases'!AA:AA,$B19,'IOS 15.0M Test Cases'!J:J,F$15)</f>
        <v>0</v>
      </c>
      <c r="G19" s="186">
        <v>50</v>
      </c>
      <c r="H19" s="110">
        <f t="shared" si="0"/>
        <v>1500</v>
      </c>
      <c r="I19" s="110">
        <f t="shared" si="1"/>
        <v>0</v>
      </c>
      <c r="K19" s="179" t="str">
        <f>"WARNING: THERE IS AT LEAST ONE TEST CASE WITH MULTIPLE OR INVALID ISSUE CODES"</f>
        <v>WARNING: THERE IS AT LEAST ONE TEST CASE WITH MULTIPLE OR INVALID ISSUE CODES</v>
      </c>
      <c r="O19" s="272"/>
      <c r="P19" s="174"/>
    </row>
    <row r="20" spans="1:16" ht="14.5" x14ac:dyDescent="0.35">
      <c r="A20" s="133"/>
      <c r="B20" s="134">
        <v>4</v>
      </c>
      <c r="C20" s="134">
        <f>COUNTIF('Gen Test Cases'!AA:AA,$B20)+COUNTIF('IOS 15.0M Test Cases'!AA:AA,$B20)</f>
        <v>19</v>
      </c>
      <c r="D20" s="134">
        <f>COUNTIFS('Gen Test Cases'!AA:AA,$B20,'Gen Test Cases'!I:I,D$15)+COUNTIFS('IOS 15.0M Test Cases'!AA:AA,$B20,'IOS 15.0M Test Cases'!J:J,D$15)</f>
        <v>0</v>
      </c>
      <c r="E20" s="134">
        <f>COUNTIFS('Gen Test Cases'!AA:AA,$B20,'Gen Test Cases'!I:I,E$15)+COUNTIFS('IOS 15.0M Test Cases'!AA:AA,$B20,'IOS 15.0M Test Cases'!J:J,E$15)</f>
        <v>0</v>
      </c>
      <c r="F20" s="134">
        <f>COUNTIFS('Gen Test Cases'!AA:AA,$B20,'Gen Test Cases'!I:I,F$15)+COUNTIFS('IOS 15.0M Test Cases'!AA:AA,$B20,'IOS 15.0M Test Cases'!J:J,F$15)</f>
        <v>0</v>
      </c>
      <c r="G20" s="186">
        <v>10</v>
      </c>
      <c r="H20" s="110">
        <f t="shared" si="0"/>
        <v>190</v>
      </c>
      <c r="I20" s="110">
        <f t="shared" si="1"/>
        <v>0</v>
      </c>
      <c r="O20" s="272"/>
      <c r="P20" s="174"/>
    </row>
    <row r="21" spans="1:16" ht="14.5" x14ac:dyDescent="0.35">
      <c r="A21" s="133"/>
      <c r="B21" s="134">
        <v>3</v>
      </c>
      <c r="C21" s="134">
        <f>COUNTIF('Gen Test Cases'!AA:AA,$B21)+COUNTIF('IOS 15.0M Test Cases'!AA:AA,$B21)</f>
        <v>3</v>
      </c>
      <c r="D21" s="134">
        <f>COUNTIFS('Gen Test Cases'!AA:AA,$B21,'Gen Test Cases'!I:I,D$15)+COUNTIFS('IOS 15.0M Test Cases'!AA:AA,$B21,'IOS 15.0M Test Cases'!J:J,D$15)</f>
        <v>0</v>
      </c>
      <c r="E21" s="134">
        <f>COUNTIFS('Gen Test Cases'!AA:AA,$B21,'Gen Test Cases'!I:I,E$15)+COUNTIFS('IOS 15.0M Test Cases'!AA:AA,$B21,'IOS 15.0M Test Cases'!J:J,E$15)</f>
        <v>0</v>
      </c>
      <c r="F21" s="134">
        <f>COUNTIFS('Gen Test Cases'!AA:AA,$B21,'Gen Test Cases'!I:I,F$15)+COUNTIFS('IOS 15.0M Test Cases'!AA:AA,$B21,'IOS 15.0M Test Cases'!J:J,F$15)</f>
        <v>0</v>
      </c>
      <c r="G21" s="186">
        <v>5</v>
      </c>
      <c r="H21" s="110">
        <f t="shared" si="0"/>
        <v>15</v>
      </c>
      <c r="I21" s="110">
        <f t="shared" si="1"/>
        <v>0</v>
      </c>
      <c r="P21" s="174"/>
    </row>
    <row r="22" spans="1:16" ht="14.5" x14ac:dyDescent="0.35">
      <c r="A22" s="133"/>
      <c r="B22" s="134">
        <v>2</v>
      </c>
      <c r="C22" s="134">
        <f>COUNTIF('Gen Test Cases'!AA:AA,$B22)+COUNTIF('IOS 15.0M Test Cases'!AA:AA,$B22)</f>
        <v>4</v>
      </c>
      <c r="D22" s="134">
        <f>COUNTIFS('Gen Test Cases'!AA:AA,$B22,'Gen Test Cases'!I:I,D$15)+COUNTIFS('IOS 15.0M Test Cases'!AA:AA,$B22,'IOS 15.0M Test Cases'!J:J,D$15)</f>
        <v>0</v>
      </c>
      <c r="E22" s="134">
        <f>COUNTIFS('Gen Test Cases'!AA:AA,$B22,'Gen Test Cases'!I:I,E$15)+COUNTIFS('IOS 15.0M Test Cases'!AA:AA,$B22,'IOS 15.0M Test Cases'!J:J,E$15)</f>
        <v>0</v>
      </c>
      <c r="F22" s="134">
        <f>COUNTIFS('Gen Test Cases'!AA:AA,$B22,'Gen Test Cases'!I:I,F$15)+COUNTIFS('IOS 15.0M Test Cases'!AA:AA,$B22,'IOS 15.0M Test Cases'!J:J,F$15)</f>
        <v>0</v>
      </c>
      <c r="G22" s="186">
        <v>2</v>
      </c>
      <c r="H22" s="110">
        <f t="shared" si="0"/>
        <v>8</v>
      </c>
      <c r="I22" s="110">
        <f t="shared" si="1"/>
        <v>0</v>
      </c>
      <c r="P22" s="174"/>
    </row>
    <row r="23" spans="1:16" ht="14.5" x14ac:dyDescent="0.35">
      <c r="A23" s="133"/>
      <c r="B23" s="134">
        <v>1</v>
      </c>
      <c r="C23" s="134">
        <f>COUNTIF('Gen Test Cases'!AA:AA,$B23)+COUNTIF('IOS 15.0M Test Cases'!AA:AA,$B23)</f>
        <v>0</v>
      </c>
      <c r="D23" s="134">
        <f>COUNTIFS('Gen Test Cases'!AA:AA,$B23,'Gen Test Cases'!I:I,D$15)+COUNTIFS('IOS 15.0M Test Cases'!AA:AA,$B23,'IOS 15.0M Test Cases'!J:J,D$15)</f>
        <v>0</v>
      </c>
      <c r="E23" s="134">
        <f>COUNTIFS('Gen Test Cases'!AA:AA,$B23,'Gen Test Cases'!I:I,E$15)+COUNTIFS('IOS 15.0M Test Cases'!AA:AA,$B23,'IOS 15.0M Test Cases'!J:J,E$15)</f>
        <v>0</v>
      </c>
      <c r="F23" s="134">
        <f>COUNTIFS('Gen Test Cases'!AA:AA,$B23,'Gen Test Cases'!I:I,F$15)+COUNTIFS('IOS 15.0M Test Cases'!AA:AA,$B23,'IOS 15.0M Test Cases'!J:J,F$15)</f>
        <v>0</v>
      </c>
      <c r="G23" s="186">
        <v>1</v>
      </c>
      <c r="H23" s="110">
        <f t="shared" si="0"/>
        <v>0</v>
      </c>
      <c r="I23" s="110">
        <f t="shared" si="1"/>
        <v>0</v>
      </c>
      <c r="P23" s="174"/>
    </row>
    <row r="24" spans="1:16" ht="14.5" hidden="1" x14ac:dyDescent="0.35">
      <c r="A24" s="133"/>
      <c r="B24" s="271" t="s">
        <v>61</v>
      </c>
      <c r="C24" s="135"/>
      <c r="D24" s="136">
        <f>SUM(I16:I23)/SUM(H16:H23)*100</f>
        <v>0</v>
      </c>
      <c r="J24" s="270"/>
      <c r="K24" s="270"/>
      <c r="L24" s="270"/>
      <c r="M24" s="270"/>
      <c r="N24" s="270"/>
      <c r="P24" s="174"/>
    </row>
    <row r="25" spans="1:16" ht="12.75" customHeight="1" x14ac:dyDescent="0.35">
      <c r="A25" s="175"/>
      <c r="B25" s="176"/>
      <c r="C25" s="176"/>
      <c r="D25" s="176"/>
      <c r="E25" s="176"/>
      <c r="F25" s="176"/>
      <c r="G25" s="176"/>
      <c r="H25" s="176"/>
      <c r="I25" s="176"/>
      <c r="J25" s="176"/>
      <c r="K25" s="176"/>
      <c r="L25" s="176"/>
      <c r="M25" s="176"/>
      <c r="N25" s="176"/>
      <c r="O25" s="176"/>
      <c r="P25" s="177"/>
    </row>
    <row r="26" spans="1:16" ht="14.5" x14ac:dyDescent="0.35">
      <c r="A26" s="118"/>
      <c r="B26" s="119"/>
      <c r="C26" s="119"/>
      <c r="D26" s="119"/>
      <c r="E26" s="119"/>
      <c r="F26" s="119"/>
      <c r="G26" s="119"/>
      <c r="H26" s="119"/>
      <c r="I26" s="119"/>
      <c r="J26" s="119"/>
      <c r="K26" s="119"/>
      <c r="L26" s="119"/>
      <c r="M26" s="119"/>
      <c r="N26" s="119"/>
      <c r="O26" s="119"/>
      <c r="P26" s="178"/>
    </row>
    <row r="27" spans="1:16" ht="14.5" x14ac:dyDescent="0.35">
      <c r="A27" s="282"/>
      <c r="B27" s="285" t="s">
        <v>62</v>
      </c>
      <c r="C27" s="284"/>
      <c r="D27" s="284"/>
      <c r="E27" s="284"/>
      <c r="F27" s="284"/>
      <c r="G27" s="283"/>
      <c r="P27" s="174"/>
    </row>
    <row r="28" spans="1:16" ht="14.5" x14ac:dyDescent="0.35">
      <c r="A28" s="282"/>
      <c r="B28" s="276" t="s">
        <v>63</v>
      </c>
      <c r="C28" s="120"/>
      <c r="D28" s="275"/>
      <c r="E28" s="275"/>
      <c r="F28" s="275"/>
      <c r="G28" s="121"/>
      <c r="K28" s="281" t="s">
        <v>40</v>
      </c>
      <c r="L28" s="280"/>
      <c r="M28" s="280"/>
      <c r="N28" s="280"/>
      <c r="O28" s="279"/>
      <c r="P28" s="174"/>
    </row>
    <row r="29" spans="1:16" ht="36" customHeight="1" x14ac:dyDescent="0.35">
      <c r="A29" s="316" t="s">
        <v>64</v>
      </c>
      <c r="B29" s="122" t="s">
        <v>42</v>
      </c>
      <c r="C29" s="123" t="s">
        <v>43</v>
      </c>
      <c r="D29" s="123" t="s">
        <v>44</v>
      </c>
      <c r="E29" s="123" t="s">
        <v>45</v>
      </c>
      <c r="F29" s="123" t="s">
        <v>46</v>
      </c>
      <c r="G29" s="124" t="s">
        <v>47</v>
      </c>
      <c r="K29" s="125" t="s">
        <v>48</v>
      </c>
      <c r="L29" s="126"/>
      <c r="M29" s="127" t="s">
        <v>49</v>
      </c>
      <c r="N29" s="127" t="s">
        <v>50</v>
      </c>
      <c r="O29" s="128" t="s">
        <v>51</v>
      </c>
      <c r="P29" s="174"/>
    </row>
    <row r="30" spans="1:16" ht="14.5" x14ac:dyDescent="0.35">
      <c r="A30" s="316"/>
      <c r="B30" s="145">
        <f>COUNTIF('Gen Test Cases'!$I:$I,"Pass")+COUNTIF('IOS 16.0M Test Cases '!J:J,"Pass")</f>
        <v>0</v>
      </c>
      <c r="C30" s="145">
        <f>COUNTIF('Gen Test Cases'!$I:$I,"Fail")+COUNTIF('IOS 16.0M Test Cases '!J:J,"Fail")</f>
        <v>0</v>
      </c>
      <c r="D30" s="145">
        <f>COUNTIF('Gen Test Cases'!$I:$I,"Info")+COUNTIF('IOS 16.0M Test Cases '!J:J,"Info")</f>
        <v>0</v>
      </c>
      <c r="E30" s="145">
        <f>COUNTIF('Gen Test Cases'!$I:$I,"N/A")+COUNTIF('IOS 16.0M Test Cases '!J:J,"N/A")</f>
        <v>0</v>
      </c>
      <c r="F30" s="145">
        <f>B30+C30</f>
        <v>0</v>
      </c>
      <c r="G30" s="144">
        <f>D42/100</f>
        <v>0</v>
      </c>
      <c r="K30" s="129" t="s">
        <v>52</v>
      </c>
      <c r="L30" s="130"/>
      <c r="M30" s="278">
        <f>COUNTA('Gen Test Cases'!I3:I39)+COUNTA('IOS 16.0M Test Cases '!J3:J58)</f>
        <v>0</v>
      </c>
      <c r="N30" s="278">
        <f>O30-M30</f>
        <v>93</v>
      </c>
      <c r="O30" s="277">
        <f>COUNTA('Gen Test Cases'!A3:A39)+COUNTA('IOS 16.0M Test Cases '!A3:A58)</f>
        <v>93</v>
      </c>
      <c r="P30" s="174"/>
    </row>
    <row r="31" spans="1:16" ht="14.5" x14ac:dyDescent="0.35">
      <c r="A31" s="316"/>
      <c r="P31" s="174"/>
    </row>
    <row r="32" spans="1:16" ht="14.5" x14ac:dyDescent="0.35">
      <c r="A32" s="131"/>
      <c r="B32" s="276" t="s">
        <v>53</v>
      </c>
      <c r="C32" s="275"/>
      <c r="D32" s="275"/>
      <c r="E32" s="275"/>
      <c r="F32" s="275"/>
      <c r="G32" s="274"/>
      <c r="O32" s="270"/>
      <c r="P32" s="174"/>
    </row>
    <row r="33" spans="1:16" ht="14.5" x14ac:dyDescent="0.35">
      <c r="A33" s="131"/>
      <c r="B33" s="132" t="s">
        <v>54</v>
      </c>
      <c r="C33" s="132" t="s">
        <v>55</v>
      </c>
      <c r="D33" s="132" t="s">
        <v>56</v>
      </c>
      <c r="E33" s="132" t="s">
        <v>57</v>
      </c>
      <c r="F33" s="132" t="s">
        <v>45</v>
      </c>
      <c r="G33" s="132" t="s">
        <v>58</v>
      </c>
      <c r="H33" s="273" t="s">
        <v>59</v>
      </c>
      <c r="I33" s="273" t="s">
        <v>60</v>
      </c>
      <c r="O33" s="272"/>
      <c r="P33" s="174"/>
    </row>
    <row r="34" spans="1:16" ht="14.5" x14ac:dyDescent="0.35">
      <c r="A34" s="133"/>
      <c r="B34" s="134">
        <v>8</v>
      </c>
      <c r="C34" s="134">
        <f>COUNTIF('Gen Test Cases'!$AA:$AA,$B34)+COUNTIF('IOS 16.0M Test Cases '!AA:AA,$B34)</f>
        <v>0</v>
      </c>
      <c r="D34" s="134">
        <f>COUNTIFS('Gen Test Cases'!$AA:$AA,$B34,'Gen Test Cases'!$I:$I,D$33)+COUNTIFS('IOS 16.0M Test Cases '!AA:AA,$B34,'IOS 16.0M Test Cases '!J:J,D$33)</f>
        <v>0</v>
      </c>
      <c r="E34" s="134">
        <f>COUNTIFS('Gen Test Cases'!$AA:$AA,$B34,'Gen Test Cases'!$I:$I,E$33)+COUNTIFS('IOS 16.0M Test Cases '!AA:AA,$B34,'IOS 16.0M Test Cases '!J:J,E$33)</f>
        <v>0</v>
      </c>
      <c r="F34" s="134">
        <f>COUNTIFS('Gen Test Cases'!$AA:$AA,$B34,'Gen Test Cases'!$I:$I,F$33)+COUNTIFS('IOS 16.0M Test Cases '!AA:AA,$B34,'IOS 16.0M Test Cases '!J:J,F$33)</f>
        <v>0</v>
      </c>
      <c r="G34" s="186">
        <v>1500</v>
      </c>
      <c r="H34" s="110">
        <f t="shared" ref="H34:H41" si="2">(C34-F34)*(G34)</f>
        <v>0</v>
      </c>
      <c r="I34" s="110">
        <f t="shared" ref="I34:I41" si="3">D34*G34</f>
        <v>0</v>
      </c>
      <c r="O34" s="272"/>
      <c r="P34" s="174"/>
    </row>
    <row r="35" spans="1:16" ht="14.5" x14ac:dyDescent="0.35">
      <c r="A35" s="133"/>
      <c r="B35" s="134">
        <v>7</v>
      </c>
      <c r="C35" s="134">
        <f>COUNTIF('Gen Test Cases'!$AA:$AA,$B35)+COUNTIF('IOS 16.0M Test Cases '!AA:AA,$B35)</f>
        <v>5</v>
      </c>
      <c r="D35" s="134">
        <f>COUNTIFS('Gen Test Cases'!$AA:$AA,$B35,'Gen Test Cases'!$I:$I,D$33)+COUNTIFS('IOS 16.0M Test Cases '!AA:AA,$B35,'IOS 16.0M Test Cases '!J:J,D$33)</f>
        <v>0</v>
      </c>
      <c r="E35" s="134">
        <f>COUNTIFS('Gen Test Cases'!$AA:$AA,$B35,'Gen Test Cases'!$I:$I,E$33)+COUNTIFS('IOS 16.0M Test Cases '!AA:AA,$B35,'IOS 16.0M Test Cases '!J:J,E$33)</f>
        <v>0</v>
      </c>
      <c r="F35" s="134">
        <f>COUNTIFS('Gen Test Cases'!$AA:$AA,$B35,'Gen Test Cases'!$I:$I,F$33)+COUNTIFS('IOS 16.0M Test Cases '!AA:AA,$B35,'IOS 16.0M Test Cases '!J:J,F$33)</f>
        <v>0</v>
      </c>
      <c r="G35" s="186">
        <v>750</v>
      </c>
      <c r="H35" s="110">
        <f t="shared" si="2"/>
        <v>3750</v>
      </c>
      <c r="I35" s="110">
        <f t="shared" si="3"/>
        <v>0</v>
      </c>
      <c r="K35" s="179" t="str">
        <f>"WARNING: THERE IS AT LEAST ONE TEST CASE WITH AN 'INFO' OR BLANK STATUS (SEE ABOVE)"</f>
        <v>WARNING: THERE IS AT LEAST ONE TEST CASE WITH AN 'INFO' OR BLANK STATUS (SEE ABOVE)</v>
      </c>
      <c r="O35" s="272"/>
      <c r="P35" s="174"/>
    </row>
    <row r="36" spans="1:16" ht="14.5" x14ac:dyDescent="0.35">
      <c r="A36" s="133"/>
      <c r="B36" s="134">
        <v>6</v>
      </c>
      <c r="C36" s="134">
        <f>COUNTIF('Gen Test Cases'!$AA:$AA,$B36)+COUNTIF('IOS 16.0M Test Cases '!AA:AA,$B36)</f>
        <v>14</v>
      </c>
      <c r="D36" s="134">
        <f>COUNTIFS('Gen Test Cases'!$AA:$AA,$B36,'Gen Test Cases'!$I:$I,D$33)+COUNTIFS('IOS 16.0M Test Cases '!AA:AA,$B36,'IOS 16.0M Test Cases '!J:J,D$33)</f>
        <v>0</v>
      </c>
      <c r="E36" s="134">
        <f>COUNTIFS('Gen Test Cases'!$AA:$AA,$B36,'Gen Test Cases'!$I:$I,E$33)+COUNTIFS('IOS 16.0M Test Cases '!AA:AA,$B36,'IOS 16.0M Test Cases '!J:J,E$33)</f>
        <v>0</v>
      </c>
      <c r="F36" s="134">
        <f>COUNTIFS('Gen Test Cases'!$AA:$AA,$B36,'Gen Test Cases'!$I:$I,F$33)+COUNTIFS('IOS 16.0M Test Cases '!AA:AA,$B36,'IOS 16.0M Test Cases '!J:J,F$33)</f>
        <v>0</v>
      </c>
      <c r="G36" s="186">
        <v>100</v>
      </c>
      <c r="H36" s="110">
        <f t="shared" si="2"/>
        <v>1400</v>
      </c>
      <c r="I36" s="110">
        <f t="shared" si="3"/>
        <v>0</v>
      </c>
      <c r="O36" s="272"/>
      <c r="P36" s="174"/>
    </row>
    <row r="37" spans="1:16" ht="14.5" x14ac:dyDescent="0.35">
      <c r="A37" s="133"/>
      <c r="B37" s="134">
        <v>5</v>
      </c>
      <c r="C37" s="134">
        <f>COUNTIF('Gen Test Cases'!$AA:$AA,$B37)+COUNTIF('IOS 16.0M Test Cases '!AA:AA,$B37)</f>
        <v>30</v>
      </c>
      <c r="D37" s="134">
        <f>COUNTIFS('Gen Test Cases'!$AA:$AA,$B37,'Gen Test Cases'!$I:$I,D$33)+COUNTIFS('IOS 16.0M Test Cases '!AA:AA,$B37,'IOS 16.0M Test Cases '!J:J,D$33)</f>
        <v>0</v>
      </c>
      <c r="E37" s="134">
        <f>COUNTIFS('Gen Test Cases'!$AA:$AA,$B37,'Gen Test Cases'!$I:$I,E$33)+COUNTIFS('IOS 16.0M Test Cases '!AA:AA,$B37,'IOS 16.0M Test Cases '!J:J,E$33)</f>
        <v>0</v>
      </c>
      <c r="F37" s="134">
        <f>COUNTIFS('Gen Test Cases'!$AA:$AA,$B37,'Gen Test Cases'!$I:$I,F$33)+COUNTIFS('IOS 16.0M Test Cases '!AA:AA,$B37,'IOS 16.0M Test Cases '!J:J,F$33)</f>
        <v>0</v>
      </c>
      <c r="G37" s="186">
        <v>50</v>
      </c>
      <c r="H37" s="110">
        <f t="shared" si="2"/>
        <v>1500</v>
      </c>
      <c r="I37" s="110">
        <f t="shared" si="3"/>
        <v>0</v>
      </c>
      <c r="K37" s="179" t="str">
        <f>"WARNING: THERE IS AT LEAST ONE TEST CASE WITH MULTIPLE OR INVALID ISSUE CODES"</f>
        <v>WARNING: THERE IS AT LEAST ONE TEST CASE WITH MULTIPLE OR INVALID ISSUE CODES</v>
      </c>
      <c r="O37" s="272"/>
      <c r="P37" s="174"/>
    </row>
    <row r="38" spans="1:16" ht="14.5" x14ac:dyDescent="0.35">
      <c r="A38" s="133"/>
      <c r="B38" s="134">
        <v>4</v>
      </c>
      <c r="C38" s="134">
        <f>COUNTIF('Gen Test Cases'!$AA:$AA,$B38)+COUNTIF('IOS 16.0M Test Cases '!AA:AA,$B38)</f>
        <v>21</v>
      </c>
      <c r="D38" s="134">
        <f>COUNTIFS('Gen Test Cases'!$AA:$AA,$B38,'Gen Test Cases'!$I:$I,D$33)+COUNTIFS('IOS 16.0M Test Cases '!AA:AA,$B38,'IOS 16.0M Test Cases '!J:J,D$33)</f>
        <v>0</v>
      </c>
      <c r="E38" s="134">
        <f>COUNTIFS('Gen Test Cases'!$AA:$AA,$B38,'Gen Test Cases'!$I:$I,E$33)+COUNTIFS('IOS 16.0M Test Cases '!AA:AA,$B38,'IOS 16.0M Test Cases '!J:J,E$33)</f>
        <v>0</v>
      </c>
      <c r="F38" s="134">
        <f>COUNTIFS('Gen Test Cases'!$AA:$AA,$B38,'Gen Test Cases'!$I:$I,F$33)+COUNTIFS('IOS 16.0M Test Cases '!AA:AA,$B38,'IOS 16.0M Test Cases '!J:J,F$33)</f>
        <v>0</v>
      </c>
      <c r="G38" s="186">
        <v>10</v>
      </c>
      <c r="H38" s="110">
        <f t="shared" si="2"/>
        <v>210</v>
      </c>
      <c r="I38" s="110">
        <f t="shared" si="3"/>
        <v>0</v>
      </c>
      <c r="O38" s="272"/>
      <c r="P38" s="174"/>
    </row>
    <row r="39" spans="1:16" ht="14.5" x14ac:dyDescent="0.35">
      <c r="A39" s="133"/>
      <c r="B39" s="134">
        <v>3</v>
      </c>
      <c r="C39" s="134">
        <f>COUNTIF('Gen Test Cases'!$AA:$AA,$B39)+COUNTIF('IOS 16.0M Test Cases '!AA:AA,$B39)</f>
        <v>4</v>
      </c>
      <c r="D39" s="134">
        <f>COUNTIFS('Gen Test Cases'!$AA:$AA,$B39,'Gen Test Cases'!$I:$I,D$33)+COUNTIFS('IOS 16.0M Test Cases '!AA:AA,$B39,'IOS 16.0M Test Cases '!J:J,D$33)</f>
        <v>0</v>
      </c>
      <c r="E39" s="134">
        <f>COUNTIFS('Gen Test Cases'!$AA:$AA,$B39,'Gen Test Cases'!$I:$I,E$33)+COUNTIFS('IOS 16.0M Test Cases '!AA:AA,$B39,'IOS 16.0M Test Cases '!J:J,E$33)</f>
        <v>0</v>
      </c>
      <c r="F39" s="134">
        <f>COUNTIFS('Gen Test Cases'!$AA:$AA,$B39,'Gen Test Cases'!$I:$I,F$33)+COUNTIFS('IOS 16.0M Test Cases '!AA:AA,$B39,'IOS 16.0M Test Cases '!J:J,F$33)</f>
        <v>0</v>
      </c>
      <c r="G39" s="186">
        <v>5</v>
      </c>
      <c r="H39" s="110">
        <f t="shared" si="2"/>
        <v>20</v>
      </c>
      <c r="I39" s="110">
        <f t="shared" si="3"/>
        <v>0</v>
      </c>
      <c r="P39" s="174"/>
    </row>
    <row r="40" spans="1:16" ht="14.5" x14ac:dyDescent="0.35">
      <c r="A40" s="133"/>
      <c r="B40" s="134">
        <v>2</v>
      </c>
      <c r="C40" s="134">
        <f>COUNTIF('Gen Test Cases'!$AA:$AA,$B40)+COUNTIF('IOS 16.0M Test Cases '!AA:AA,$B40)</f>
        <v>4</v>
      </c>
      <c r="D40" s="134">
        <f>COUNTIFS('Gen Test Cases'!$AA:$AA,$B40,'Gen Test Cases'!$I:$I,D$33)+COUNTIFS('IOS 16.0M Test Cases '!AA:AA,$B40,'IOS 16.0M Test Cases '!J:J,D$33)</f>
        <v>0</v>
      </c>
      <c r="E40" s="134">
        <f>COUNTIFS('Gen Test Cases'!$AA:$AA,$B40,'Gen Test Cases'!$I:$I,E$33)+COUNTIFS('IOS 16.0M Test Cases '!AA:AA,$B40,'IOS 16.0M Test Cases '!J:J,E$33)</f>
        <v>0</v>
      </c>
      <c r="F40" s="134">
        <f>COUNTIFS('Gen Test Cases'!$AA:$AA,$B40,'Gen Test Cases'!$I:$I,F$33)+COUNTIFS('IOS 16.0M Test Cases '!AA:AA,$B40,'IOS 16.0M Test Cases '!J:J,F$33)</f>
        <v>0</v>
      </c>
      <c r="G40" s="186">
        <v>2</v>
      </c>
      <c r="H40" s="110">
        <f t="shared" si="2"/>
        <v>8</v>
      </c>
      <c r="I40" s="110">
        <f t="shared" si="3"/>
        <v>0</v>
      </c>
      <c r="P40" s="174"/>
    </row>
    <row r="41" spans="1:16" ht="14.5" x14ac:dyDescent="0.35">
      <c r="A41" s="133"/>
      <c r="B41" s="134">
        <v>1</v>
      </c>
      <c r="C41" s="134">
        <f>COUNTIF('Gen Test Cases'!$AA:$AA,$B41)+COUNTIF('IOS 16.0M Test Cases '!AA:AA,$B41)</f>
        <v>0</v>
      </c>
      <c r="D41" s="134">
        <f>COUNTIFS('Gen Test Cases'!$AA:$AA,$B41,'Gen Test Cases'!$I:$I,D$33)+COUNTIFS('IOS 16.0M Test Cases '!AA:AA,$B41,'IOS 16.0M Test Cases '!J:J,D$33)</f>
        <v>0</v>
      </c>
      <c r="E41" s="134">
        <f>COUNTIFS('Gen Test Cases'!$AA:$AA,$B41,'Gen Test Cases'!$I:$I,E$33)+COUNTIFS('IOS 16.0M Test Cases '!AA:AA,$B41,'IOS 16.0M Test Cases '!J:J,E$33)</f>
        <v>0</v>
      </c>
      <c r="F41" s="134">
        <f>COUNTIFS('Gen Test Cases'!$AA:$AA,$B41,'Gen Test Cases'!$I:$I,F$33)+COUNTIFS('IOS 16.0M Test Cases '!AA:AA,$B41,'IOS 16.0M Test Cases '!J:J,F$33)</f>
        <v>0</v>
      </c>
      <c r="G41" s="186">
        <v>1</v>
      </c>
      <c r="H41" s="110">
        <f t="shared" si="2"/>
        <v>0</v>
      </c>
      <c r="I41" s="110">
        <f t="shared" si="3"/>
        <v>0</v>
      </c>
      <c r="P41" s="174"/>
    </row>
    <row r="42" spans="1:16" ht="14.5" hidden="1" x14ac:dyDescent="0.35">
      <c r="A42" s="133"/>
      <c r="B42" s="271" t="s">
        <v>61</v>
      </c>
      <c r="C42" s="135"/>
      <c r="D42" s="136">
        <f>SUM(I34:I41)/SUM(H34:H41)*100</f>
        <v>0</v>
      </c>
      <c r="F42" s="134" t="e">
        <v>#VALUE!</v>
      </c>
      <c r="J42" s="270"/>
      <c r="K42" s="270"/>
      <c r="L42" s="270"/>
      <c r="M42" s="270"/>
      <c r="N42" s="270"/>
      <c r="P42" s="174"/>
    </row>
    <row r="43" spans="1:16" ht="12.75" customHeight="1" x14ac:dyDescent="0.35">
      <c r="A43" s="175"/>
      <c r="B43" s="176"/>
      <c r="C43" s="176"/>
      <c r="D43" s="176"/>
      <c r="E43" s="176"/>
      <c r="F43" s="176"/>
      <c r="G43" s="176"/>
      <c r="H43" s="176"/>
      <c r="I43" s="176"/>
      <c r="J43" s="176"/>
      <c r="K43" s="176"/>
      <c r="L43" s="176"/>
      <c r="M43" s="176"/>
      <c r="N43" s="176"/>
      <c r="O43" s="176"/>
      <c r="P43" s="177"/>
    </row>
    <row r="44" spans="1:16" ht="14.5" x14ac:dyDescent="0.35">
      <c r="A44" s="118"/>
      <c r="B44" s="119"/>
      <c r="C44" s="119"/>
      <c r="D44" s="119"/>
      <c r="E44" s="119"/>
      <c r="F44" s="119"/>
      <c r="G44" s="119"/>
      <c r="H44" s="119"/>
      <c r="I44" s="119"/>
      <c r="J44" s="119"/>
      <c r="K44" s="119"/>
      <c r="L44" s="119"/>
      <c r="M44" s="119"/>
      <c r="N44" s="119"/>
      <c r="O44" s="119"/>
      <c r="P44" s="178"/>
    </row>
    <row r="45" spans="1:16" ht="14.5" x14ac:dyDescent="0.35">
      <c r="A45" s="282"/>
      <c r="B45" s="285" t="s">
        <v>65</v>
      </c>
      <c r="C45" s="284"/>
      <c r="D45" s="284"/>
      <c r="E45" s="284"/>
      <c r="F45" s="284"/>
      <c r="G45" s="283"/>
      <c r="P45" s="174"/>
    </row>
    <row r="46" spans="1:16" ht="14.5" x14ac:dyDescent="0.35">
      <c r="A46" s="282"/>
      <c r="B46" s="276" t="s">
        <v>63</v>
      </c>
      <c r="C46" s="120"/>
      <c r="D46" s="275"/>
      <c r="E46" s="275"/>
      <c r="F46" s="275"/>
      <c r="G46" s="121"/>
      <c r="K46" s="281" t="s">
        <v>40</v>
      </c>
      <c r="L46" s="280"/>
      <c r="M46" s="280"/>
      <c r="N46" s="280"/>
      <c r="O46" s="279"/>
      <c r="P46" s="174"/>
    </row>
    <row r="47" spans="1:16" ht="36" customHeight="1" x14ac:dyDescent="0.35">
      <c r="A47" s="316" t="s">
        <v>66</v>
      </c>
      <c r="B47" s="122" t="s">
        <v>42</v>
      </c>
      <c r="C47" s="123" t="s">
        <v>43</v>
      </c>
      <c r="D47" s="123" t="s">
        <v>44</v>
      </c>
      <c r="E47" s="123" t="s">
        <v>45</v>
      </c>
      <c r="F47" s="123" t="s">
        <v>46</v>
      </c>
      <c r="G47" s="124" t="s">
        <v>47</v>
      </c>
      <c r="K47" s="125" t="s">
        <v>48</v>
      </c>
      <c r="L47" s="126"/>
      <c r="M47" s="127" t="s">
        <v>49</v>
      </c>
      <c r="N47" s="127" t="s">
        <v>50</v>
      </c>
      <c r="O47" s="128" t="s">
        <v>51</v>
      </c>
      <c r="P47" s="174"/>
    </row>
    <row r="48" spans="1:16" ht="14.5" x14ac:dyDescent="0.35">
      <c r="A48" s="316"/>
      <c r="B48" s="145">
        <f>COUNTIF('Gen Test Cases'!$I:$I,"Pass")+COUNTIF('IOS 17.0M Test Cases  '!J3:J60,"Pass")</f>
        <v>0</v>
      </c>
      <c r="C48" s="145">
        <f>COUNTIF('Gen Test Cases'!$I:$I,"Fail")+COUNTIF('IOS 17.0M Test Cases  '!J3:J60,"Fail")</f>
        <v>0</v>
      </c>
      <c r="D48" s="145">
        <f>COUNTIF('Gen Test Cases'!$I:$I,"Info")+COUNTIF('IOS 17.0M Test Cases  '!J3:J60,"Info")</f>
        <v>0</v>
      </c>
      <c r="E48" s="145">
        <f>COUNTIF('Gen Test Cases'!$I:$I,"N/A")+COUNTIF('IOS 17.0M Test Cases  '!J3:J60,"N/A")</f>
        <v>0</v>
      </c>
      <c r="F48" s="145">
        <f>B48+C48</f>
        <v>0</v>
      </c>
      <c r="G48" s="144">
        <f>D60/100</f>
        <v>0</v>
      </c>
      <c r="K48" s="129" t="s">
        <v>52</v>
      </c>
      <c r="L48" s="130"/>
      <c r="M48" s="278">
        <f>COUNTA('Gen Test Cases'!I3:I39)+COUNTA('IOS 17.0M Test Cases  '!J3:J60)</f>
        <v>0</v>
      </c>
      <c r="N48" s="278">
        <f>O48-M48</f>
        <v>95</v>
      </c>
      <c r="O48" s="277">
        <f>COUNTA('Gen Test Cases'!A3:A39)+COUNTA('IOS 17.0M Test Cases  '!A3:A60)</f>
        <v>95</v>
      </c>
      <c r="P48" s="174"/>
    </row>
    <row r="49" spans="1:16" ht="14.5" x14ac:dyDescent="0.35">
      <c r="A49" s="316"/>
      <c r="P49" s="174"/>
    </row>
    <row r="50" spans="1:16" ht="14.5" x14ac:dyDescent="0.35">
      <c r="A50" s="131"/>
      <c r="B50" s="276" t="s">
        <v>53</v>
      </c>
      <c r="C50" s="275"/>
      <c r="D50" s="275"/>
      <c r="E50" s="275"/>
      <c r="F50" s="275"/>
      <c r="G50" s="274"/>
      <c r="O50" s="270"/>
      <c r="P50" s="174"/>
    </row>
    <row r="51" spans="1:16" ht="14.5" x14ac:dyDescent="0.35">
      <c r="A51" s="131"/>
      <c r="B51" s="132" t="s">
        <v>54</v>
      </c>
      <c r="C51" s="132" t="s">
        <v>55</v>
      </c>
      <c r="D51" s="132" t="s">
        <v>56</v>
      </c>
      <c r="E51" s="132" t="s">
        <v>57</v>
      </c>
      <c r="F51" s="132" t="s">
        <v>45</v>
      </c>
      <c r="G51" s="132" t="s">
        <v>58</v>
      </c>
      <c r="H51" s="273" t="s">
        <v>59</v>
      </c>
      <c r="I51" s="273" t="s">
        <v>60</v>
      </c>
      <c r="O51" s="272"/>
      <c r="P51" s="174"/>
    </row>
    <row r="52" spans="1:16" ht="14.5" x14ac:dyDescent="0.35">
      <c r="A52" s="133"/>
      <c r="B52" s="134">
        <v>8</v>
      </c>
      <c r="C52" s="134">
        <f>COUNTIF('Gen Test Cases'!$AA:$AA,$B52)+COUNTIF('IOS 17.0M Test Cases  '!AA:AA,$B52)</f>
        <v>0</v>
      </c>
      <c r="D52" s="134">
        <f>COUNTIFS('Gen Test Cases'!$AA:$AA,$B52,'Gen Test Cases'!$I:$I,D$51)+COUNTIFS('IOS 17.0M Test Cases  '!AA:AA,$B52,'IOS 17.0M Test Cases  '!J:J,D$51)</f>
        <v>0</v>
      </c>
      <c r="E52" s="134">
        <f>COUNTIFS('Gen Test Cases'!$AA:$AA,$B52,'Gen Test Cases'!$I:$I,E$51)+COUNTIFS('IOS 17.0M Test Cases  '!AA:AA,$B52,'IOS 17.0M Test Cases  '!J:J,E$51)</f>
        <v>0</v>
      </c>
      <c r="F52" s="134">
        <f>COUNTIFS('Gen Test Cases'!$AA:$AA,$B52,'Gen Test Cases'!$I:$I,F$51)+COUNTIFS('IOS 17.0M Test Cases  '!AA:AA,$B52,'IOS 17.0M Test Cases  '!J:J,F$51)</f>
        <v>0</v>
      </c>
      <c r="G52" s="186">
        <v>1500</v>
      </c>
      <c r="H52" s="110">
        <f t="shared" ref="H52:H59" si="4">(C52-F52)*(G52)</f>
        <v>0</v>
      </c>
      <c r="I52" s="110">
        <f t="shared" ref="I52:I59" si="5">D52*G52</f>
        <v>0</v>
      </c>
      <c r="O52" s="272"/>
      <c r="P52" s="174"/>
    </row>
    <row r="53" spans="1:16" ht="14.5" x14ac:dyDescent="0.35">
      <c r="A53" s="133"/>
      <c r="B53" s="134">
        <v>7</v>
      </c>
      <c r="C53" s="134">
        <f>COUNTIF('Gen Test Cases'!$AA:$AA,$B53)+COUNTIF('IOS 17.0M Test Cases  '!AA:AA,$B53)</f>
        <v>5</v>
      </c>
      <c r="D53" s="134">
        <f>COUNTIFS('Gen Test Cases'!$AA:$AA,$B53,'Gen Test Cases'!$I:$I,D$51)+COUNTIFS('IOS 17.0M Test Cases  '!AA:AA,$B53,'IOS 17.0M Test Cases  '!J:J,D$51)</f>
        <v>0</v>
      </c>
      <c r="E53" s="134">
        <f>COUNTIFS('Gen Test Cases'!$AA:$AA,$B53,'Gen Test Cases'!$I:$I,E$51)+COUNTIFS('IOS 17.0M Test Cases  '!AA:AA,$B53,'IOS 17.0M Test Cases  '!J:J,E$51)</f>
        <v>0</v>
      </c>
      <c r="F53" s="134">
        <f>COUNTIFS('Gen Test Cases'!$AA:$AA,$B53,'Gen Test Cases'!$I:$I,F$51)+COUNTIFS('IOS 17.0M Test Cases  '!AA:AA,$B53,'IOS 17.0M Test Cases  '!J:J,F$51)</f>
        <v>0</v>
      </c>
      <c r="G53" s="186">
        <v>750</v>
      </c>
      <c r="H53" s="110">
        <f t="shared" si="4"/>
        <v>3750</v>
      </c>
      <c r="I53" s="110">
        <f t="shared" si="5"/>
        <v>0</v>
      </c>
      <c r="K53" s="179" t="str">
        <f>"WARNING: THERE IS AT LEAST ONE TEST CASE WITH AN 'INFO' OR BLANK STATUS (SEE ABOVE)"</f>
        <v>WARNING: THERE IS AT LEAST ONE TEST CASE WITH AN 'INFO' OR BLANK STATUS (SEE ABOVE)</v>
      </c>
      <c r="O53" s="272"/>
      <c r="P53" s="174"/>
    </row>
    <row r="54" spans="1:16" ht="14.5" x14ac:dyDescent="0.35">
      <c r="A54" s="133"/>
      <c r="B54" s="134">
        <v>6</v>
      </c>
      <c r="C54" s="134">
        <f>COUNTIF('Gen Test Cases'!$AA:$AA,$B54)+COUNTIF('IOS 17.0M Test Cases  '!AA:AA,$B54)</f>
        <v>14</v>
      </c>
      <c r="D54" s="134">
        <f>COUNTIFS('Gen Test Cases'!$AA:$AA,$B54,'Gen Test Cases'!$I:$I,D$51)+COUNTIFS('IOS 17.0M Test Cases  '!AA:AA,$B54,'IOS 17.0M Test Cases  '!J:J,D$51)</f>
        <v>0</v>
      </c>
      <c r="E54" s="134">
        <f>COUNTIFS('Gen Test Cases'!$AA:$AA,$B54,'Gen Test Cases'!$I:$I,E$51)+COUNTIFS('IOS 17.0M Test Cases  '!AA:AA,$B54,'IOS 17.0M Test Cases  '!J:J,E$51)</f>
        <v>0</v>
      </c>
      <c r="F54" s="134">
        <f>COUNTIFS('Gen Test Cases'!$AA:$AA,$B54,'Gen Test Cases'!$I:$I,F$51)+COUNTIFS('IOS 17.0M Test Cases  '!AA:AA,$B54,'IOS 17.0M Test Cases  '!J:J,F$51)</f>
        <v>0</v>
      </c>
      <c r="G54" s="186">
        <v>100</v>
      </c>
      <c r="H54" s="110">
        <f t="shared" si="4"/>
        <v>1400</v>
      </c>
      <c r="I54" s="110">
        <f t="shared" si="5"/>
        <v>0</v>
      </c>
      <c r="O54" s="272"/>
      <c r="P54" s="174"/>
    </row>
    <row r="55" spans="1:16" ht="14.5" x14ac:dyDescent="0.35">
      <c r="A55" s="133"/>
      <c r="B55" s="134">
        <v>5</v>
      </c>
      <c r="C55" s="134">
        <f>COUNTIF('Gen Test Cases'!$AA:$AA,$B55)+COUNTIF('IOS 17.0M Test Cases  '!AA:AA,$B55)</f>
        <v>32</v>
      </c>
      <c r="D55" s="134">
        <f>COUNTIFS('Gen Test Cases'!$AA:$AA,$B55,'Gen Test Cases'!$I:$I,D$51)+COUNTIFS('IOS 17.0M Test Cases  '!AA:AA,$B55,'IOS 17.0M Test Cases  '!J:J,D$51)</f>
        <v>0</v>
      </c>
      <c r="E55" s="134">
        <f>COUNTIFS('Gen Test Cases'!$AA:$AA,$B55,'Gen Test Cases'!$I:$I,E$51)+COUNTIFS('IOS 17.0M Test Cases  '!AA:AA,$B55,'IOS 17.0M Test Cases  '!J:J,E$51)</f>
        <v>0</v>
      </c>
      <c r="F55" s="134">
        <f>COUNTIFS('Gen Test Cases'!$AA:$AA,$B55,'Gen Test Cases'!$I:$I,F$51)+COUNTIFS('IOS 17.0M Test Cases  '!AA:AA,$B55,'IOS 17.0M Test Cases  '!J:J,F$51)</f>
        <v>0</v>
      </c>
      <c r="G55" s="186">
        <v>50</v>
      </c>
      <c r="H55" s="110">
        <f t="shared" si="4"/>
        <v>1600</v>
      </c>
      <c r="I55" s="110">
        <f t="shared" si="5"/>
        <v>0</v>
      </c>
      <c r="K55" s="179" t="str">
        <f>"WARNING: THERE IS AT LEAST ONE TEST CASE WITH MULTIPLE OR INVALID ISSUE CODES"</f>
        <v>WARNING: THERE IS AT LEAST ONE TEST CASE WITH MULTIPLE OR INVALID ISSUE CODES</v>
      </c>
      <c r="O55" s="272"/>
      <c r="P55" s="174"/>
    </row>
    <row r="56" spans="1:16" ht="14.5" x14ac:dyDescent="0.35">
      <c r="A56" s="133"/>
      <c r="B56" s="134">
        <v>4</v>
      </c>
      <c r="C56" s="134">
        <f>COUNTIF('Gen Test Cases'!$AA:$AA,$B56)+COUNTIF('IOS 17.0M Test Cases  '!AA:AA,$B56)</f>
        <v>21</v>
      </c>
      <c r="D56" s="134">
        <f>COUNTIFS('Gen Test Cases'!$AA:$AA,$B56,'Gen Test Cases'!$I:$I,D$51)+COUNTIFS('IOS 17.0M Test Cases  '!AA:AA,$B56,'IOS 17.0M Test Cases  '!J:J,D$51)</f>
        <v>0</v>
      </c>
      <c r="E56" s="134">
        <f>COUNTIFS('Gen Test Cases'!$AA:$AA,$B56,'Gen Test Cases'!$I:$I,E$51)+COUNTIFS('IOS 17.0M Test Cases  '!AA:AA,$B56,'IOS 17.0M Test Cases  '!J:J,E$51)</f>
        <v>0</v>
      </c>
      <c r="F56" s="134">
        <f>COUNTIFS('Gen Test Cases'!$AA:$AA,$B56,'Gen Test Cases'!$I:$I,F$51)+COUNTIFS('IOS 17.0M Test Cases  '!AA:AA,$B56,'IOS 17.0M Test Cases  '!J:J,F$51)</f>
        <v>0</v>
      </c>
      <c r="G56" s="186">
        <v>10</v>
      </c>
      <c r="H56" s="110">
        <f t="shared" si="4"/>
        <v>210</v>
      </c>
      <c r="I56" s="110">
        <f t="shared" si="5"/>
        <v>0</v>
      </c>
      <c r="O56" s="272"/>
      <c r="P56" s="174"/>
    </row>
    <row r="57" spans="1:16" ht="14.5" x14ac:dyDescent="0.35">
      <c r="A57" s="133"/>
      <c r="B57" s="134">
        <v>3</v>
      </c>
      <c r="C57" s="134">
        <f>COUNTIF('Gen Test Cases'!$AA:$AA,$B57)+COUNTIF('IOS 17.0M Test Cases  '!AA:AA,$B57)</f>
        <v>4</v>
      </c>
      <c r="D57" s="134">
        <f>COUNTIFS('Gen Test Cases'!$AA:$AA,$B57,'Gen Test Cases'!$I:$I,D$51)+COUNTIFS('IOS 17.0M Test Cases  '!AA:AA,$B57,'IOS 17.0M Test Cases  '!J:J,D$51)</f>
        <v>0</v>
      </c>
      <c r="E57" s="134">
        <f>COUNTIFS('Gen Test Cases'!$AA:$AA,$B57,'Gen Test Cases'!$I:$I,E$51)+COUNTIFS('IOS 17.0M Test Cases  '!AA:AA,$B57,'IOS 17.0M Test Cases  '!J:J,E$51)</f>
        <v>0</v>
      </c>
      <c r="F57" s="134">
        <f>COUNTIFS('Gen Test Cases'!$AA:$AA,$B57,'Gen Test Cases'!$I:$I,F$51)+COUNTIFS('IOS 17.0M Test Cases  '!AA:AA,$B57,'IOS 17.0M Test Cases  '!J:J,F$51)</f>
        <v>0</v>
      </c>
      <c r="G57" s="186">
        <v>5</v>
      </c>
      <c r="H57" s="110">
        <f t="shared" si="4"/>
        <v>20</v>
      </c>
      <c r="I57" s="110">
        <f t="shared" si="5"/>
        <v>0</v>
      </c>
      <c r="P57" s="174"/>
    </row>
    <row r="58" spans="1:16" ht="14.5" x14ac:dyDescent="0.35">
      <c r="A58" s="133"/>
      <c r="B58" s="134">
        <v>2</v>
      </c>
      <c r="C58" s="134">
        <f>COUNTIF('Gen Test Cases'!$AA:$AA,$B58)+COUNTIF('IOS 17.0M Test Cases  '!AA:AA,$B58)</f>
        <v>4</v>
      </c>
      <c r="D58" s="134">
        <f>COUNTIFS('Gen Test Cases'!$AA:$AA,$B58,'Gen Test Cases'!$I:$I,D$51)+COUNTIFS('IOS 17.0M Test Cases  '!AA:AA,$B58,'IOS 17.0M Test Cases  '!J:J,D$51)</f>
        <v>0</v>
      </c>
      <c r="E58" s="134">
        <f>COUNTIFS('Gen Test Cases'!$AA:$AA,$B58,'Gen Test Cases'!$I:$I,E$51)+COUNTIFS('IOS 17.0M Test Cases  '!AA:AA,$B58,'IOS 17.0M Test Cases  '!J:J,E$51)</f>
        <v>0</v>
      </c>
      <c r="F58" s="134">
        <f>COUNTIFS('Gen Test Cases'!$AA:$AA,$B58,'Gen Test Cases'!$I:$I,F$51)+COUNTIFS('IOS 17.0M Test Cases  '!AA:AA,$B58,'IOS 17.0M Test Cases  '!J:J,F$51)</f>
        <v>0</v>
      </c>
      <c r="G58" s="186">
        <v>2</v>
      </c>
      <c r="H58" s="110">
        <f t="shared" si="4"/>
        <v>8</v>
      </c>
      <c r="I58" s="110">
        <f t="shared" si="5"/>
        <v>0</v>
      </c>
      <c r="P58" s="174"/>
    </row>
    <row r="59" spans="1:16" ht="14.5" x14ac:dyDescent="0.35">
      <c r="A59" s="133"/>
      <c r="B59" s="134">
        <v>1</v>
      </c>
      <c r="C59" s="134">
        <f>COUNTIF('Gen Test Cases'!$AA:$AA,$B59)+COUNTIF('IOS 17.0M Test Cases  '!AA:AA,$B59)</f>
        <v>0</v>
      </c>
      <c r="D59" s="134">
        <f>COUNTIFS('Gen Test Cases'!$AA:$AA,$B59,'Gen Test Cases'!$I:$I,D$51)+COUNTIFS('IOS 17.0M Test Cases  '!AA:AA,$B59,'IOS 17.0M Test Cases  '!J:J,D$51)</f>
        <v>0</v>
      </c>
      <c r="E59" s="134">
        <f>COUNTIFS('Gen Test Cases'!$AA:$AA,$B59,'Gen Test Cases'!$I:$I,E$51)+COUNTIFS('IOS 17.0M Test Cases  '!AA:AA,$B59,'IOS 17.0M Test Cases  '!J:J,E$51)</f>
        <v>0</v>
      </c>
      <c r="F59" s="134">
        <f>COUNTIFS('Gen Test Cases'!$AA:$AA,$B59,'Gen Test Cases'!$I:$I,F$51)+COUNTIFS('IOS 17.0M Test Cases  '!AA:AA,$B59,'IOS 17.0M Test Cases  '!J:J,F$51)</f>
        <v>0</v>
      </c>
      <c r="G59" s="186">
        <v>1</v>
      </c>
      <c r="H59" s="110">
        <f t="shared" si="4"/>
        <v>0</v>
      </c>
      <c r="I59" s="110">
        <f t="shared" si="5"/>
        <v>0</v>
      </c>
      <c r="P59" s="174"/>
    </row>
    <row r="60" spans="1:16" ht="14.5" hidden="1" x14ac:dyDescent="0.35">
      <c r="A60" s="133"/>
      <c r="B60" s="271" t="s">
        <v>61</v>
      </c>
      <c r="C60" s="135"/>
      <c r="D60" s="136">
        <f>SUM(I52:I59)/SUM(H52:H59)*100</f>
        <v>0</v>
      </c>
      <c r="F60" s="134" t="e">
        <v>#VALUE!</v>
      </c>
      <c r="J60" s="270"/>
      <c r="K60" s="270"/>
      <c r="L60" s="270"/>
      <c r="M60" s="270"/>
      <c r="N60" s="270"/>
      <c r="P60" s="174"/>
    </row>
    <row r="61" spans="1:16" ht="12.75" customHeight="1" x14ac:dyDescent="0.35">
      <c r="A61" s="175"/>
      <c r="B61" s="176"/>
      <c r="C61" s="176"/>
      <c r="D61" s="176"/>
      <c r="E61" s="176"/>
      <c r="F61" s="176"/>
      <c r="G61" s="176"/>
      <c r="H61" s="176"/>
      <c r="I61" s="176"/>
      <c r="J61" s="176"/>
      <c r="K61" s="176"/>
      <c r="L61" s="176"/>
      <c r="M61" s="176"/>
      <c r="N61" s="176"/>
      <c r="O61" s="176"/>
      <c r="P61" s="177"/>
    </row>
    <row r="62" spans="1:16" ht="14.5" x14ac:dyDescent="0.35">
      <c r="A62" s="118"/>
      <c r="B62" s="119"/>
      <c r="C62" s="119"/>
      <c r="D62" s="119"/>
      <c r="E62" s="119"/>
      <c r="F62" s="119"/>
      <c r="G62" s="119"/>
      <c r="H62" s="119"/>
      <c r="I62" s="119"/>
      <c r="J62" s="119"/>
      <c r="K62" s="119"/>
      <c r="L62" s="119"/>
      <c r="M62" s="119"/>
      <c r="N62" s="119"/>
      <c r="O62" s="119"/>
      <c r="P62" s="178"/>
    </row>
    <row r="63" spans="1:16" ht="14.5" x14ac:dyDescent="0.35">
      <c r="A63" s="282"/>
      <c r="B63" s="285" t="s">
        <v>67</v>
      </c>
      <c r="C63" s="284"/>
      <c r="D63" s="284"/>
      <c r="E63" s="284"/>
      <c r="F63" s="284"/>
      <c r="G63" s="283"/>
      <c r="P63" s="174"/>
    </row>
    <row r="64" spans="1:16" ht="14.5" x14ac:dyDescent="0.35">
      <c r="A64" s="282"/>
      <c r="B64" s="276" t="s">
        <v>63</v>
      </c>
      <c r="C64" s="120"/>
      <c r="D64" s="275"/>
      <c r="E64" s="275"/>
      <c r="F64" s="275"/>
      <c r="G64" s="121"/>
      <c r="K64" s="281" t="s">
        <v>40</v>
      </c>
      <c r="L64" s="280"/>
      <c r="M64" s="280"/>
      <c r="N64" s="280"/>
      <c r="O64" s="279"/>
      <c r="P64" s="174"/>
    </row>
    <row r="65" spans="1:16" ht="36" customHeight="1" x14ac:dyDescent="0.35">
      <c r="A65" s="316" t="s">
        <v>68</v>
      </c>
      <c r="B65" s="122" t="s">
        <v>42</v>
      </c>
      <c r="C65" s="123" t="s">
        <v>43</v>
      </c>
      <c r="D65" s="123" t="s">
        <v>44</v>
      </c>
      <c r="E65" s="123" t="s">
        <v>45</v>
      </c>
      <c r="F65" s="123" t="s">
        <v>46</v>
      </c>
      <c r="G65" s="124" t="s">
        <v>47</v>
      </c>
      <c r="K65" s="125" t="s">
        <v>48</v>
      </c>
      <c r="L65" s="126"/>
      <c r="M65" s="127" t="s">
        <v>49</v>
      </c>
      <c r="N65" s="127" t="s">
        <v>50</v>
      </c>
      <c r="O65" s="128" t="s">
        <v>51</v>
      </c>
      <c r="P65" s="174"/>
    </row>
    <row r="66" spans="1:16" ht="14.5" x14ac:dyDescent="0.35">
      <c r="A66" s="316"/>
      <c r="B66" s="145">
        <f>COUNTIF('Gen Test Cases'!$I:$I,"Pass")+COUNTIF('NX-OS Test Cases'!J:J,"Pass")</f>
        <v>0</v>
      </c>
      <c r="C66" s="145">
        <f>COUNTIF('Gen Test Cases'!$I:$I,"Fail")+COUNTIF('NX-OS Test Cases'!J:J,"Fail")</f>
        <v>0</v>
      </c>
      <c r="D66" s="145">
        <f>COUNTIF('Gen Test Cases'!$I:$I,"Info")+COUNTIF('NX-OS Test Cases'!J:J,"Info")</f>
        <v>0</v>
      </c>
      <c r="E66" s="145">
        <f>COUNTIF('Gen Test Cases'!$I:$I,"N/A")+COUNTIF('NX-OS Test Cases'!J:J,"N/A")</f>
        <v>0</v>
      </c>
      <c r="F66" s="145">
        <f>B66+C66</f>
        <v>0</v>
      </c>
      <c r="G66" s="144">
        <f>D78/100</f>
        <v>0</v>
      </c>
      <c r="K66" s="129" t="s">
        <v>52</v>
      </c>
      <c r="L66" s="130"/>
      <c r="M66" s="278">
        <f>COUNTA('Gen Test Cases'!I3:I39)+COUNTA('NX-OS Test Cases'!J3:J42)</f>
        <v>0</v>
      </c>
      <c r="N66" s="278">
        <f>O66-M66</f>
        <v>77</v>
      </c>
      <c r="O66" s="277">
        <f>COUNTA('Gen Test Cases'!A3:A39)+COUNTA('NX-OS Test Cases'!A3:A42)</f>
        <v>77</v>
      </c>
      <c r="P66" s="174"/>
    </row>
    <row r="67" spans="1:16" ht="14.5" x14ac:dyDescent="0.35">
      <c r="A67" s="316"/>
      <c r="P67" s="174"/>
    </row>
    <row r="68" spans="1:16" ht="14.5" x14ac:dyDescent="0.35">
      <c r="A68" s="131"/>
      <c r="B68" s="276" t="s">
        <v>53</v>
      </c>
      <c r="C68" s="275"/>
      <c r="D68" s="275"/>
      <c r="E68" s="275"/>
      <c r="F68" s="275"/>
      <c r="G68" s="274"/>
      <c r="O68" s="270"/>
      <c r="P68" s="174"/>
    </row>
    <row r="69" spans="1:16" ht="14.5" x14ac:dyDescent="0.35">
      <c r="A69" s="131"/>
      <c r="B69" s="132" t="s">
        <v>54</v>
      </c>
      <c r="C69" s="132" t="s">
        <v>55</v>
      </c>
      <c r="D69" s="132" t="s">
        <v>56</v>
      </c>
      <c r="E69" s="132" t="s">
        <v>57</v>
      </c>
      <c r="F69" s="132" t="s">
        <v>45</v>
      </c>
      <c r="G69" s="132" t="s">
        <v>58</v>
      </c>
      <c r="H69" s="273" t="s">
        <v>59</v>
      </c>
      <c r="I69" s="273" t="s">
        <v>60</v>
      </c>
      <c r="O69" s="272"/>
      <c r="P69" s="174"/>
    </row>
    <row r="70" spans="1:16" ht="14.5" x14ac:dyDescent="0.35">
      <c r="A70" s="133"/>
      <c r="B70" s="134">
        <v>8</v>
      </c>
      <c r="C70" s="134">
        <f>COUNTIF('Gen Test Cases'!$AA:$AA,$B70)+COUNTIF('NX-OS Test Cases'!AA:AA,$B70)</f>
        <v>0</v>
      </c>
      <c r="D70" s="134">
        <f>COUNTIFS('Gen Test Cases'!$AA:$AA,$B70,'Gen Test Cases'!$I:$I,D$69)+COUNTIFS('NX-OS Test Cases'!AA:AA,$B70,'NX-OS Test Cases'!J:J,D$69)</f>
        <v>0</v>
      </c>
      <c r="E70" s="134">
        <f>COUNTIFS('Gen Test Cases'!$AA:$AA,$B70,'Gen Test Cases'!$I:$I,E$69)+COUNTIFS('NX-OS Test Cases'!AA:AA,$B70,'NX-OS Test Cases'!J:J,E$69)</f>
        <v>0</v>
      </c>
      <c r="F70" s="134">
        <f>COUNTIFS('Gen Test Cases'!$AA:$AA,$B70,'Gen Test Cases'!$I:$I,F$69)+COUNTIFS('NX-OS Test Cases'!AA:AA,$B70,'NX-OS Test Cases'!J:J,F$69)</f>
        <v>0</v>
      </c>
      <c r="G70" s="186">
        <v>1500</v>
      </c>
      <c r="H70" s="110">
        <f t="shared" ref="H70:H77" si="6">(C70-F70)*(G70)</f>
        <v>0</v>
      </c>
      <c r="I70" s="110">
        <f t="shared" ref="I70:I77" si="7">D70*G70</f>
        <v>0</v>
      </c>
      <c r="O70" s="272"/>
      <c r="P70" s="174"/>
    </row>
    <row r="71" spans="1:16" ht="14.5" x14ac:dyDescent="0.35">
      <c r="A71" s="133"/>
      <c r="B71" s="134">
        <v>7</v>
      </c>
      <c r="C71" s="134">
        <f>COUNTIF('Gen Test Cases'!$AA:$AA,$B71)+COUNTIF('NX-OS Test Cases'!AA:AA,$B71)</f>
        <v>4</v>
      </c>
      <c r="D71" s="134">
        <f>COUNTIFS('Gen Test Cases'!$AA:$AA,$B71,'Gen Test Cases'!$I:$I,D$69)+COUNTIFS('NX-OS Test Cases'!AA:AA,$B71,'NX-OS Test Cases'!J:J,D$69)</f>
        <v>0</v>
      </c>
      <c r="E71" s="134">
        <f>COUNTIFS('Gen Test Cases'!$AA:$AA,$B71,'Gen Test Cases'!$I:$I,E$69)+COUNTIFS('NX-OS Test Cases'!AA:AA,$B71,'NX-OS Test Cases'!J:J,E$69)</f>
        <v>0</v>
      </c>
      <c r="F71" s="134">
        <f>COUNTIFS('Gen Test Cases'!$AA:$AA,$B71,'Gen Test Cases'!$I:$I,F$69)+COUNTIFS('NX-OS Test Cases'!AA:AA,$B71,'NX-OS Test Cases'!J:J,F$69)</f>
        <v>0</v>
      </c>
      <c r="G71" s="186">
        <v>750</v>
      </c>
      <c r="H71" s="110">
        <f t="shared" si="6"/>
        <v>3000</v>
      </c>
      <c r="I71" s="110">
        <f t="shared" si="7"/>
        <v>0</v>
      </c>
      <c r="K71" s="179" t="str">
        <f>"WARNING: THERE IS AT LEAST ONE TEST CASE WITH AN 'INFO' OR BLANK STATUS (SEE ABOVE)"</f>
        <v>WARNING: THERE IS AT LEAST ONE TEST CASE WITH AN 'INFO' OR BLANK STATUS (SEE ABOVE)</v>
      </c>
      <c r="O71" s="272"/>
      <c r="P71" s="174"/>
    </row>
    <row r="72" spans="1:16" ht="14.5" x14ac:dyDescent="0.35">
      <c r="A72" s="133"/>
      <c r="B72" s="134">
        <v>6</v>
      </c>
      <c r="C72" s="134">
        <f>COUNTIF('Gen Test Cases'!$AA:$AA,$B72)+COUNTIF('NX-OS Test Cases'!AA:AA,$B72)</f>
        <v>11</v>
      </c>
      <c r="D72" s="134">
        <f>COUNTIFS('Gen Test Cases'!$AA:$AA,$B72,'Gen Test Cases'!$I:$I,D$69)+COUNTIFS('NX-OS Test Cases'!AA:AA,$B72,'NX-OS Test Cases'!J:J,D$69)</f>
        <v>0</v>
      </c>
      <c r="E72" s="134">
        <f>COUNTIFS('Gen Test Cases'!$AA:$AA,$B72,'Gen Test Cases'!$I:$I,E$69)+COUNTIFS('NX-OS Test Cases'!AA:AA,$B72,'NX-OS Test Cases'!J:J,E$69)</f>
        <v>0</v>
      </c>
      <c r="F72" s="134">
        <f>COUNTIFS('Gen Test Cases'!$AA:$AA,$B72,'Gen Test Cases'!$I:$I,F$69)+COUNTIFS('NX-OS Test Cases'!AA:AA,$B72,'NX-OS Test Cases'!J:J,F$69)</f>
        <v>0</v>
      </c>
      <c r="G72" s="186">
        <v>100</v>
      </c>
      <c r="H72" s="110">
        <f t="shared" si="6"/>
        <v>1100</v>
      </c>
      <c r="I72" s="110">
        <f t="shared" si="7"/>
        <v>0</v>
      </c>
      <c r="O72" s="272"/>
      <c r="P72" s="174"/>
    </row>
    <row r="73" spans="1:16" ht="14.5" x14ac:dyDescent="0.35">
      <c r="A73" s="133"/>
      <c r="B73" s="134">
        <v>5</v>
      </c>
      <c r="C73" s="134">
        <f>COUNTIF('Gen Test Cases'!$AA:$AA,$B73)+COUNTIF('NX-OS Test Cases'!AA:AA,$B73)</f>
        <v>32</v>
      </c>
      <c r="D73" s="134">
        <f>COUNTIFS('Gen Test Cases'!$AA:$AA,$B73,'Gen Test Cases'!$I:$I,D$69)+COUNTIFS('NX-OS Test Cases'!AA:AA,$B73,'NX-OS Test Cases'!J:J,D$69)</f>
        <v>0</v>
      </c>
      <c r="E73" s="134">
        <f>COUNTIFS('Gen Test Cases'!$AA:$AA,$B73,'Gen Test Cases'!$I:$I,E$69)+COUNTIFS('NX-OS Test Cases'!AA:AA,$B73,'NX-OS Test Cases'!J:J,E$69)</f>
        <v>0</v>
      </c>
      <c r="F73" s="134">
        <f>COUNTIFS('Gen Test Cases'!$AA:$AA,$B73,'Gen Test Cases'!$I:$I,F$69)+COUNTIFS('NX-OS Test Cases'!AA:AA,$B73,'NX-OS Test Cases'!J:J,F$69)</f>
        <v>0</v>
      </c>
      <c r="G73" s="186">
        <v>50</v>
      </c>
      <c r="H73" s="110">
        <f t="shared" si="6"/>
        <v>1600</v>
      </c>
      <c r="I73" s="110">
        <f t="shared" si="7"/>
        <v>0</v>
      </c>
      <c r="K73" s="179" t="str">
        <f>"WARNING: THERE IS AT LEAST ONE TEST CASE WITH MULTIPLE OR INVALID ISSUE CODES"</f>
        <v>WARNING: THERE IS AT LEAST ONE TEST CASE WITH MULTIPLE OR INVALID ISSUE CODES</v>
      </c>
      <c r="O73" s="272"/>
      <c r="P73" s="174"/>
    </row>
    <row r="74" spans="1:16" ht="14.5" x14ac:dyDescent="0.35">
      <c r="A74" s="133"/>
      <c r="B74" s="134">
        <v>4</v>
      </c>
      <c r="C74" s="134">
        <f>COUNTIF('Gen Test Cases'!$AA:$AA,$B74)+COUNTIF('NX-OS Test Cases'!AA:AA,$B74)</f>
        <v>15</v>
      </c>
      <c r="D74" s="134">
        <f>COUNTIFS('Gen Test Cases'!$AA:$AA,$B74,'Gen Test Cases'!$I:$I,D$69)+COUNTIFS('NX-OS Test Cases'!AA:AA,$B74,'NX-OS Test Cases'!J:J,D$69)</f>
        <v>0</v>
      </c>
      <c r="E74" s="134">
        <f>COUNTIFS('Gen Test Cases'!$AA:$AA,$B74,'Gen Test Cases'!$I:$I,E$69)+COUNTIFS('NX-OS Test Cases'!AA:AA,$B74,'NX-OS Test Cases'!J:J,E$69)</f>
        <v>0</v>
      </c>
      <c r="F74" s="134">
        <f>COUNTIFS('Gen Test Cases'!$AA:$AA,$B74,'Gen Test Cases'!$I:$I,F$69)+COUNTIFS('NX-OS Test Cases'!AA:AA,$B74,'NX-OS Test Cases'!J:J,F$69)</f>
        <v>0</v>
      </c>
      <c r="G74" s="186">
        <v>10</v>
      </c>
      <c r="H74" s="110">
        <f t="shared" si="6"/>
        <v>150</v>
      </c>
      <c r="I74" s="110">
        <f t="shared" si="7"/>
        <v>0</v>
      </c>
      <c r="O74" s="272"/>
      <c r="P74" s="174"/>
    </row>
    <row r="75" spans="1:16" ht="14.5" x14ac:dyDescent="0.35">
      <c r="A75" s="133"/>
      <c r="B75" s="134">
        <v>3</v>
      </c>
      <c r="C75" s="134">
        <f>COUNTIF('Gen Test Cases'!$AA:$AA,$B75)+COUNTIF('NX-OS Test Cases'!AA:AA,$B75)</f>
        <v>3</v>
      </c>
      <c r="D75" s="134">
        <f>COUNTIFS('Gen Test Cases'!$AA:$AA,$B75,'Gen Test Cases'!$I:$I,D$69)+COUNTIFS('NX-OS Test Cases'!AA:AA,$B75,'NX-OS Test Cases'!J:J,D$69)</f>
        <v>0</v>
      </c>
      <c r="E75" s="134">
        <f>COUNTIFS('Gen Test Cases'!$AA:$AA,$B75,'Gen Test Cases'!$I:$I,E$69)+COUNTIFS('NX-OS Test Cases'!AA:AA,$B75,'NX-OS Test Cases'!J:J,E$69)</f>
        <v>0</v>
      </c>
      <c r="F75" s="134">
        <f>COUNTIFS('Gen Test Cases'!$AA:$AA,$B75,'Gen Test Cases'!$I:$I,F$69)+COUNTIFS('NX-OS Test Cases'!AA:AA,$B75,'NX-OS Test Cases'!J:J,F$69)</f>
        <v>0</v>
      </c>
      <c r="G75" s="186">
        <v>5</v>
      </c>
      <c r="H75" s="110">
        <f t="shared" si="6"/>
        <v>15</v>
      </c>
      <c r="I75" s="110">
        <f t="shared" si="7"/>
        <v>0</v>
      </c>
      <c r="P75" s="174"/>
    </row>
    <row r="76" spans="1:16" ht="14.5" x14ac:dyDescent="0.35">
      <c r="A76" s="133"/>
      <c r="B76" s="134">
        <v>2</v>
      </c>
      <c r="C76" s="134">
        <f>COUNTIF('Gen Test Cases'!$AA:$AA,$B76)+COUNTIF('NX-OS Test Cases'!AA:AA,$B76)</f>
        <v>1</v>
      </c>
      <c r="D76" s="134">
        <f>COUNTIFS('Gen Test Cases'!$AA:$AA,$B76,'Gen Test Cases'!$I:$I,D$69)+COUNTIFS('NX-OS Test Cases'!AA:AA,$B76,'NX-OS Test Cases'!J:J,D$69)</f>
        <v>0</v>
      </c>
      <c r="E76" s="134">
        <f>COUNTIFS('Gen Test Cases'!$AA:$AA,$B76,'Gen Test Cases'!$I:$I,E$69)+COUNTIFS('NX-OS Test Cases'!AA:AA,$B76,'NX-OS Test Cases'!J:J,E$69)</f>
        <v>0</v>
      </c>
      <c r="F76" s="134">
        <f>COUNTIFS('Gen Test Cases'!$AA:$AA,$B76,'Gen Test Cases'!$I:$I,F$69)+COUNTIFS('NX-OS Test Cases'!AA:AA,$B76,'NX-OS Test Cases'!J:J,F$69)</f>
        <v>0</v>
      </c>
      <c r="G76" s="186">
        <v>2</v>
      </c>
      <c r="H76" s="110">
        <f t="shared" si="6"/>
        <v>2</v>
      </c>
      <c r="I76" s="110">
        <f t="shared" si="7"/>
        <v>0</v>
      </c>
      <c r="P76" s="174"/>
    </row>
    <row r="77" spans="1:16" ht="14.5" x14ac:dyDescent="0.35">
      <c r="A77" s="133"/>
      <c r="B77" s="134">
        <v>1</v>
      </c>
      <c r="C77" s="134">
        <f>COUNTIF('Gen Test Cases'!$AA:$AA,$B77)+COUNTIF('NX-OS Test Cases'!AA:AA,$B77)</f>
        <v>0</v>
      </c>
      <c r="D77" s="134">
        <f>COUNTIFS('Gen Test Cases'!$AA:$AA,$B77,'Gen Test Cases'!$I:$I,D$69)+COUNTIFS('NX-OS Test Cases'!AA:AA,$B77,'NX-OS Test Cases'!J:J,D$69)</f>
        <v>0</v>
      </c>
      <c r="E77" s="134">
        <f>COUNTIFS('Gen Test Cases'!$AA:$AA,$B77,'Gen Test Cases'!$I:$I,E$69)+COUNTIFS('NX-OS Test Cases'!AA:AA,$B77,'NX-OS Test Cases'!J:J,E$69)</f>
        <v>0</v>
      </c>
      <c r="F77" s="134">
        <f>COUNTIFS('Gen Test Cases'!$AA:$AA,$B77,'Gen Test Cases'!$I:$I,F$69)+COUNTIFS('NX-OS Test Cases'!AA:AA,$B77,'NX-OS Test Cases'!J:J,F$69)</f>
        <v>0</v>
      </c>
      <c r="G77" s="186">
        <v>1</v>
      </c>
      <c r="H77" s="110">
        <f t="shared" si="6"/>
        <v>0</v>
      </c>
      <c r="I77" s="110">
        <f t="shared" si="7"/>
        <v>0</v>
      </c>
      <c r="P77" s="174"/>
    </row>
    <row r="78" spans="1:16" ht="14.5" hidden="1" x14ac:dyDescent="0.35">
      <c r="A78" s="133"/>
      <c r="B78" s="271" t="s">
        <v>61</v>
      </c>
      <c r="C78" s="135"/>
      <c r="D78" s="136">
        <f>SUM(I70:I77)/SUM(H70:H77)*100</f>
        <v>0</v>
      </c>
      <c r="F78" s="134" t="e">
        <v>#VALUE!</v>
      </c>
      <c r="J78" s="270"/>
      <c r="K78" s="270"/>
      <c r="L78" s="270"/>
      <c r="M78" s="270"/>
      <c r="N78" s="270"/>
      <c r="P78" s="174"/>
    </row>
    <row r="79" spans="1:16" ht="12.75" customHeight="1" x14ac:dyDescent="0.35">
      <c r="A79" s="175"/>
      <c r="B79" s="176"/>
      <c r="C79" s="176"/>
      <c r="D79" s="176"/>
      <c r="E79" s="176"/>
      <c r="F79" s="176"/>
      <c r="G79" s="176"/>
      <c r="H79" s="176"/>
      <c r="I79" s="176"/>
      <c r="J79" s="176"/>
      <c r="K79" s="176"/>
      <c r="L79" s="176"/>
      <c r="M79" s="176"/>
      <c r="N79" s="176"/>
      <c r="O79" s="176"/>
      <c r="P79" s="177"/>
    </row>
  </sheetData>
  <mergeCells count="4">
    <mergeCell ref="A11:A13"/>
    <mergeCell ref="A29:A31"/>
    <mergeCell ref="A47:A49"/>
    <mergeCell ref="A65:A67"/>
  </mergeCells>
  <conditionalFormatting sqref="N12">
    <cfRule type="cellIs" dxfId="66" priority="19" stopIfTrue="1" operator="greaterThan">
      <formula>0</formula>
    </cfRule>
    <cfRule type="cellIs" dxfId="65" priority="20" stopIfTrue="1" operator="lessThan">
      <formula>0</formula>
    </cfRule>
  </conditionalFormatting>
  <conditionalFormatting sqref="D12">
    <cfRule type="cellIs" dxfId="64" priority="18" stopIfTrue="1" operator="greaterThan">
      <formula>0</formula>
    </cfRule>
  </conditionalFormatting>
  <conditionalFormatting sqref="K19">
    <cfRule type="expression" dxfId="63" priority="17" stopIfTrue="1">
      <formula>$A$29=0</formula>
    </cfRule>
  </conditionalFormatting>
  <conditionalFormatting sqref="K17">
    <cfRule type="expression" dxfId="62" priority="16" stopIfTrue="1">
      <formula>$A$29=0</formula>
    </cfRule>
  </conditionalFormatting>
  <conditionalFormatting sqref="N30">
    <cfRule type="cellIs" dxfId="61" priority="14" stopIfTrue="1" operator="greaterThan">
      <formula>0</formula>
    </cfRule>
    <cfRule type="cellIs" dxfId="60" priority="15" stopIfTrue="1" operator="lessThan">
      <formula>0</formula>
    </cfRule>
  </conditionalFormatting>
  <conditionalFormatting sqref="D30">
    <cfRule type="cellIs" dxfId="59" priority="13" stopIfTrue="1" operator="greaterThan">
      <formula>0</formula>
    </cfRule>
  </conditionalFormatting>
  <conditionalFormatting sqref="K37">
    <cfRule type="expression" dxfId="58" priority="12" stopIfTrue="1">
      <formula>$A$29=0</formula>
    </cfRule>
  </conditionalFormatting>
  <conditionalFormatting sqref="K35">
    <cfRule type="expression" dxfId="57" priority="11" stopIfTrue="1">
      <formula>$A$29=0</formula>
    </cfRule>
  </conditionalFormatting>
  <conditionalFormatting sqref="N48">
    <cfRule type="cellIs" dxfId="56" priority="9" stopIfTrue="1" operator="greaterThan">
      <formula>0</formula>
    </cfRule>
    <cfRule type="cellIs" dxfId="55" priority="10" stopIfTrue="1" operator="lessThan">
      <formula>0</formula>
    </cfRule>
  </conditionalFormatting>
  <conditionalFormatting sqref="D48">
    <cfRule type="cellIs" dxfId="54" priority="8" stopIfTrue="1" operator="greaterThan">
      <formula>0</formula>
    </cfRule>
  </conditionalFormatting>
  <conditionalFormatting sqref="K55">
    <cfRule type="expression" dxfId="53" priority="7" stopIfTrue="1">
      <formula>$A$29=0</formula>
    </cfRule>
  </conditionalFormatting>
  <conditionalFormatting sqref="K53">
    <cfRule type="expression" dxfId="52" priority="6" stopIfTrue="1">
      <formula>$A$29=0</formula>
    </cfRule>
  </conditionalFormatting>
  <conditionalFormatting sqref="N66">
    <cfRule type="cellIs" dxfId="51" priority="4" stopIfTrue="1" operator="greaterThan">
      <formula>0</formula>
    </cfRule>
    <cfRule type="cellIs" dxfId="50" priority="5" stopIfTrue="1" operator="lessThan">
      <formula>0</formula>
    </cfRule>
  </conditionalFormatting>
  <conditionalFormatting sqref="D66">
    <cfRule type="cellIs" dxfId="49" priority="3" stopIfTrue="1" operator="greaterThan">
      <formula>0</formula>
    </cfRule>
  </conditionalFormatting>
  <conditionalFormatting sqref="K73">
    <cfRule type="expression" dxfId="48" priority="2" stopIfTrue="1">
      <formula>$A$29=0</formula>
    </cfRule>
  </conditionalFormatting>
  <conditionalFormatting sqref="K71">
    <cfRule type="expression" dxfId="47" priority="1"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3"/>
  <sheetViews>
    <sheetView zoomScale="80" zoomScaleNormal="80" workbookViewId="0">
      <selection activeCell="A3" sqref="A3:N3"/>
    </sheetView>
  </sheetViews>
  <sheetFormatPr defaultColWidth="11.453125" defaultRowHeight="14.5" x14ac:dyDescent="0.35"/>
  <cols>
    <col min="1" max="13" width="11.453125" style="1" customWidth="1"/>
    <col min="14" max="14" width="9.26953125" style="1" customWidth="1"/>
    <col min="15" max="25" width="11.453125" style="141"/>
  </cols>
  <sheetData>
    <row r="1" spans="1:25" x14ac:dyDescent="0.35">
      <c r="A1" s="32" t="s">
        <v>69</v>
      </c>
      <c r="B1" s="33"/>
      <c r="C1" s="33"/>
      <c r="D1" s="33"/>
      <c r="E1" s="33"/>
      <c r="F1" s="33"/>
      <c r="G1" s="33"/>
      <c r="H1" s="33"/>
      <c r="I1" s="33"/>
      <c r="J1" s="33"/>
      <c r="K1" s="33"/>
      <c r="L1" s="33"/>
      <c r="M1" s="33"/>
      <c r="N1" s="34"/>
    </row>
    <row r="2" spans="1:25" ht="12.75" customHeight="1" x14ac:dyDescent="0.35">
      <c r="A2" s="55" t="s">
        <v>70</v>
      </c>
      <c r="B2" s="56"/>
      <c r="C2" s="56"/>
      <c r="D2" s="56"/>
      <c r="E2" s="56"/>
      <c r="F2" s="56"/>
      <c r="G2" s="56"/>
      <c r="H2" s="56"/>
      <c r="I2" s="56"/>
      <c r="J2" s="56"/>
      <c r="K2" s="56"/>
      <c r="L2" s="56"/>
      <c r="M2" s="56"/>
      <c r="N2" s="57"/>
    </row>
    <row r="3" spans="1:25" s="38" customFormat="1" ht="251.5" customHeight="1" x14ac:dyDescent="0.25">
      <c r="A3" s="335" t="s">
        <v>71</v>
      </c>
      <c r="B3" s="336"/>
      <c r="C3" s="336"/>
      <c r="D3" s="336"/>
      <c r="E3" s="336"/>
      <c r="F3" s="336"/>
      <c r="G3" s="336"/>
      <c r="H3" s="336"/>
      <c r="I3" s="336"/>
      <c r="J3" s="336"/>
      <c r="K3" s="336"/>
      <c r="L3" s="336"/>
      <c r="M3" s="336"/>
      <c r="N3" s="337"/>
      <c r="O3" s="170"/>
      <c r="P3" s="170"/>
      <c r="Q3" s="170"/>
      <c r="R3" s="170"/>
      <c r="S3" s="170"/>
      <c r="T3" s="170"/>
      <c r="U3" s="170"/>
      <c r="V3" s="170"/>
      <c r="W3" s="170"/>
      <c r="X3" s="170"/>
      <c r="Y3" s="170"/>
    </row>
    <row r="4" spans="1:25" s="38" customFormat="1" ht="12.5" x14ac:dyDescent="0.25">
      <c r="A4" s="72"/>
      <c r="B4" s="72"/>
      <c r="C4" s="72"/>
      <c r="D4" s="72"/>
      <c r="E4" s="72"/>
      <c r="F4" s="72"/>
      <c r="G4" s="72"/>
      <c r="H4" s="72"/>
      <c r="I4" s="72"/>
      <c r="J4" s="72"/>
      <c r="K4" s="72"/>
      <c r="L4" s="72"/>
      <c r="M4" s="72"/>
      <c r="N4" s="72"/>
      <c r="O4" s="170"/>
      <c r="P4" s="170"/>
      <c r="Q4" s="170"/>
      <c r="R4" s="170"/>
      <c r="S4" s="170"/>
      <c r="T4" s="170"/>
      <c r="U4" s="170"/>
      <c r="V4" s="170"/>
      <c r="W4" s="170"/>
      <c r="X4" s="170"/>
      <c r="Y4" s="170"/>
    </row>
    <row r="5" spans="1:25" s="38" customFormat="1" ht="12.75" customHeight="1" x14ac:dyDescent="0.25">
      <c r="A5" s="35" t="s">
        <v>72</v>
      </c>
      <c r="B5" s="36"/>
      <c r="C5" s="36"/>
      <c r="D5" s="36"/>
      <c r="E5" s="36"/>
      <c r="F5" s="36"/>
      <c r="G5" s="36"/>
      <c r="H5" s="36"/>
      <c r="I5" s="36"/>
      <c r="J5" s="36"/>
      <c r="K5" s="36"/>
      <c r="L5" s="36"/>
      <c r="M5" s="36"/>
      <c r="N5" s="37"/>
      <c r="O5" s="170"/>
      <c r="P5" s="170"/>
      <c r="Q5" s="170"/>
      <c r="R5" s="170"/>
      <c r="S5" s="170"/>
      <c r="T5" s="170"/>
      <c r="U5" s="170"/>
      <c r="V5" s="170"/>
      <c r="W5" s="170"/>
      <c r="X5" s="170"/>
      <c r="Y5" s="170"/>
    </row>
    <row r="6" spans="1:25" s="38" customFormat="1" ht="12.75" customHeight="1" x14ac:dyDescent="0.25">
      <c r="A6" s="39" t="s">
        <v>73</v>
      </c>
      <c r="B6" s="40"/>
      <c r="C6" s="41"/>
      <c r="D6" s="73" t="s">
        <v>74</v>
      </c>
      <c r="E6" s="74"/>
      <c r="F6" s="74"/>
      <c r="G6" s="74"/>
      <c r="H6" s="74"/>
      <c r="I6" s="74"/>
      <c r="J6" s="74"/>
      <c r="K6" s="74"/>
      <c r="L6" s="74"/>
      <c r="M6" s="74"/>
      <c r="N6" s="75"/>
      <c r="O6" s="170"/>
      <c r="P6" s="170"/>
      <c r="Q6" s="170"/>
      <c r="R6" s="170"/>
      <c r="S6" s="170"/>
      <c r="T6" s="170"/>
      <c r="U6" s="170"/>
      <c r="V6" s="170"/>
      <c r="W6" s="170"/>
      <c r="X6" s="170"/>
      <c r="Y6" s="170"/>
    </row>
    <row r="7" spans="1:25" s="38" customFormat="1" ht="13" x14ac:dyDescent="0.25">
      <c r="A7" s="42"/>
      <c r="B7" s="43"/>
      <c r="C7" s="44"/>
      <c r="D7" s="76" t="s">
        <v>75</v>
      </c>
      <c r="E7" s="77"/>
      <c r="F7" s="77"/>
      <c r="G7" s="77"/>
      <c r="H7" s="77"/>
      <c r="I7" s="77"/>
      <c r="J7" s="77"/>
      <c r="K7" s="77"/>
      <c r="L7" s="77"/>
      <c r="M7" s="77"/>
      <c r="N7" s="78"/>
      <c r="O7" s="170"/>
      <c r="P7" s="170"/>
      <c r="Q7" s="170"/>
      <c r="R7" s="170"/>
      <c r="S7" s="170"/>
      <c r="T7" s="170"/>
      <c r="U7" s="170"/>
      <c r="V7" s="170"/>
      <c r="W7" s="170"/>
      <c r="X7" s="170"/>
      <c r="Y7" s="170"/>
    </row>
    <row r="8" spans="1:25" s="38" customFormat="1" ht="12.75" customHeight="1" x14ac:dyDescent="0.25">
      <c r="A8" s="45" t="s">
        <v>76</v>
      </c>
      <c r="B8" s="46"/>
      <c r="C8" s="47"/>
      <c r="D8" s="79" t="s">
        <v>77</v>
      </c>
      <c r="E8" s="80"/>
      <c r="F8" s="80"/>
      <c r="G8" s="80"/>
      <c r="H8" s="80"/>
      <c r="I8" s="80"/>
      <c r="J8" s="80"/>
      <c r="K8" s="80"/>
      <c r="L8" s="80"/>
      <c r="M8" s="80"/>
      <c r="N8" s="81"/>
      <c r="O8" s="170"/>
      <c r="P8" s="170"/>
      <c r="Q8" s="170"/>
      <c r="R8" s="170"/>
      <c r="S8" s="170"/>
      <c r="T8" s="170"/>
      <c r="U8" s="170"/>
      <c r="V8" s="170"/>
      <c r="W8" s="170"/>
      <c r="X8" s="170"/>
      <c r="Y8" s="170"/>
    </row>
    <row r="9" spans="1:25" ht="12.75" customHeight="1" x14ac:dyDescent="0.35">
      <c r="A9" s="39" t="s">
        <v>78</v>
      </c>
      <c r="B9" s="40"/>
      <c r="C9" s="41"/>
      <c r="D9" s="73" t="s">
        <v>79</v>
      </c>
      <c r="E9" s="74"/>
      <c r="F9" s="74"/>
      <c r="G9" s="74"/>
      <c r="H9" s="74"/>
      <c r="I9" s="74"/>
      <c r="J9" s="74"/>
      <c r="K9" s="74"/>
      <c r="L9" s="74"/>
      <c r="M9" s="74"/>
      <c r="N9" s="75"/>
    </row>
    <row r="10" spans="1:25" s="38" customFormat="1" ht="12.75" customHeight="1" x14ac:dyDescent="0.25">
      <c r="A10" s="39" t="s">
        <v>80</v>
      </c>
      <c r="B10" s="40"/>
      <c r="C10" s="41"/>
      <c r="D10" s="338" t="s">
        <v>81</v>
      </c>
      <c r="E10" s="339"/>
      <c r="F10" s="339"/>
      <c r="G10" s="339"/>
      <c r="H10" s="339"/>
      <c r="I10" s="339"/>
      <c r="J10" s="339"/>
      <c r="K10" s="339"/>
      <c r="L10" s="339"/>
      <c r="M10" s="339"/>
      <c r="N10" s="340"/>
      <c r="O10" s="170"/>
      <c r="P10" s="170"/>
      <c r="Q10" s="170"/>
      <c r="R10" s="170"/>
      <c r="S10" s="170"/>
      <c r="T10" s="170"/>
      <c r="U10" s="170"/>
      <c r="V10" s="170"/>
      <c r="W10" s="170"/>
      <c r="X10" s="170"/>
      <c r="Y10" s="170"/>
    </row>
    <row r="11" spans="1:25" s="38" customFormat="1" ht="13" x14ac:dyDescent="0.25">
      <c r="A11" s="48"/>
      <c r="B11" s="49"/>
      <c r="C11" s="50"/>
      <c r="D11" s="341"/>
      <c r="E11" s="342"/>
      <c r="F11" s="342"/>
      <c r="G11" s="342"/>
      <c r="H11" s="342"/>
      <c r="I11" s="342"/>
      <c r="J11" s="342"/>
      <c r="K11" s="342"/>
      <c r="L11" s="342"/>
      <c r="M11" s="342"/>
      <c r="N11" s="343"/>
      <c r="O11" s="170"/>
      <c r="P11" s="170"/>
      <c r="Q11" s="170"/>
      <c r="R11" s="170"/>
      <c r="S11" s="170"/>
      <c r="T11" s="170"/>
      <c r="U11" s="170"/>
      <c r="V11" s="170"/>
      <c r="W11" s="170"/>
      <c r="X11" s="170"/>
      <c r="Y11" s="170"/>
    </row>
    <row r="12" spans="1:25" s="38" customFormat="1" ht="12.75" customHeight="1" x14ac:dyDescent="0.25">
      <c r="A12" s="82" t="s">
        <v>82</v>
      </c>
      <c r="B12" s="83"/>
      <c r="C12" s="84"/>
      <c r="D12" s="85" t="s">
        <v>83</v>
      </c>
      <c r="E12" s="86"/>
      <c r="F12" s="86"/>
      <c r="G12" s="86"/>
      <c r="H12" s="86"/>
      <c r="I12" s="86"/>
      <c r="J12" s="86"/>
      <c r="K12" s="86"/>
      <c r="L12" s="86"/>
      <c r="M12" s="86"/>
      <c r="N12" s="87"/>
      <c r="O12" s="170"/>
      <c r="P12" s="170"/>
      <c r="Q12" s="170"/>
      <c r="R12" s="170"/>
      <c r="S12" s="170"/>
      <c r="T12" s="170"/>
      <c r="U12" s="170"/>
      <c r="V12" s="170"/>
      <c r="W12" s="170"/>
      <c r="X12" s="170"/>
      <c r="Y12" s="170"/>
    </row>
    <row r="13" spans="1:25" ht="12.75" customHeight="1" x14ac:dyDescent="0.35">
      <c r="A13" s="48" t="s">
        <v>84</v>
      </c>
      <c r="B13" s="49"/>
      <c r="C13" s="50"/>
      <c r="D13" s="88" t="s">
        <v>85</v>
      </c>
      <c r="E13" s="89"/>
      <c r="F13" s="89"/>
      <c r="G13" s="89"/>
      <c r="H13" s="89"/>
      <c r="I13" s="89"/>
      <c r="J13" s="89"/>
      <c r="K13" s="89"/>
      <c r="L13" s="89"/>
      <c r="M13" s="89"/>
      <c r="N13" s="90"/>
    </row>
    <row r="14" spans="1:25" x14ac:dyDescent="0.35">
      <c r="A14" s="42"/>
      <c r="B14" s="43"/>
      <c r="C14" s="44"/>
      <c r="D14" s="76" t="s">
        <v>86</v>
      </c>
      <c r="E14" s="77"/>
      <c r="F14" s="77"/>
      <c r="G14" s="77"/>
      <c r="H14" s="77"/>
      <c r="I14" s="77"/>
      <c r="J14" s="77"/>
      <c r="K14" s="77"/>
      <c r="L14" s="77"/>
      <c r="M14" s="77"/>
      <c r="N14" s="78"/>
    </row>
    <row r="15" spans="1:25" ht="12.75" customHeight="1" x14ac:dyDescent="0.35">
      <c r="A15" s="39" t="s">
        <v>87</v>
      </c>
      <c r="B15" s="40"/>
      <c r="C15" s="41"/>
      <c r="D15" s="73" t="s">
        <v>88</v>
      </c>
      <c r="E15" s="74"/>
      <c r="F15" s="74"/>
      <c r="G15" s="74"/>
      <c r="H15" s="74"/>
      <c r="I15" s="74"/>
      <c r="J15" s="74"/>
      <c r="K15" s="74"/>
      <c r="L15" s="74"/>
      <c r="M15" s="74"/>
      <c r="N15" s="75"/>
    </row>
    <row r="16" spans="1:25" x14ac:dyDescent="0.35">
      <c r="A16" s="42"/>
      <c r="B16" s="43"/>
      <c r="C16" s="44"/>
      <c r="D16" s="76" t="s">
        <v>89</v>
      </c>
      <c r="E16" s="77"/>
      <c r="F16" s="77"/>
      <c r="G16" s="77"/>
      <c r="H16" s="77"/>
      <c r="I16" s="77"/>
      <c r="J16" s="77"/>
      <c r="K16" s="77"/>
      <c r="L16" s="77"/>
      <c r="M16" s="77"/>
      <c r="N16" s="78"/>
    </row>
    <row r="17" spans="1:14" ht="12.75" customHeight="1" x14ac:dyDescent="0.35">
      <c r="A17" s="45" t="s">
        <v>90</v>
      </c>
      <c r="B17" s="46"/>
      <c r="C17" s="47"/>
      <c r="D17" s="79" t="s">
        <v>91</v>
      </c>
      <c r="E17" s="80"/>
      <c r="F17" s="80"/>
      <c r="G17" s="80"/>
      <c r="H17" s="80"/>
      <c r="I17" s="80"/>
      <c r="J17" s="80"/>
      <c r="K17" s="80"/>
      <c r="L17" s="80"/>
      <c r="M17" s="80"/>
      <c r="N17" s="81"/>
    </row>
    <row r="18" spans="1:14" ht="12.75" customHeight="1" x14ac:dyDescent="0.35">
      <c r="A18" s="39" t="s">
        <v>92</v>
      </c>
      <c r="B18" s="40"/>
      <c r="C18" s="41"/>
      <c r="D18" s="73" t="s">
        <v>93</v>
      </c>
      <c r="E18" s="74"/>
      <c r="F18" s="74"/>
      <c r="G18" s="74"/>
      <c r="H18" s="74"/>
      <c r="I18" s="74"/>
      <c r="J18" s="74"/>
      <c r="K18" s="74"/>
      <c r="L18" s="74"/>
      <c r="M18" s="74"/>
      <c r="N18" s="75"/>
    </row>
    <row r="19" spans="1:14" x14ac:dyDescent="0.35">
      <c r="A19" s="42"/>
      <c r="B19" s="43"/>
      <c r="C19" s="44"/>
      <c r="D19" s="76" t="s">
        <v>94</v>
      </c>
      <c r="E19" s="77"/>
      <c r="F19" s="77"/>
      <c r="G19" s="77"/>
      <c r="H19" s="77"/>
      <c r="I19" s="77"/>
      <c r="J19" s="77"/>
      <c r="K19" s="77"/>
      <c r="L19" s="77"/>
      <c r="M19" s="77"/>
      <c r="N19" s="78"/>
    </row>
    <row r="20" spans="1:14" ht="12.75" customHeight="1" x14ac:dyDescent="0.35">
      <c r="A20" s="39" t="s">
        <v>95</v>
      </c>
      <c r="B20" s="40"/>
      <c r="C20" s="41"/>
      <c r="D20" s="73" t="s">
        <v>96</v>
      </c>
      <c r="E20" s="74"/>
      <c r="F20" s="74"/>
      <c r="G20" s="74"/>
      <c r="H20" s="74"/>
      <c r="I20" s="74"/>
      <c r="J20" s="74"/>
      <c r="K20" s="74"/>
      <c r="L20" s="74"/>
      <c r="M20" s="74"/>
      <c r="N20" s="75"/>
    </row>
    <row r="21" spans="1:14" x14ac:dyDescent="0.35">
      <c r="A21" s="48"/>
      <c r="B21" s="49"/>
      <c r="C21" s="50"/>
      <c r="D21" s="88" t="s">
        <v>97</v>
      </c>
      <c r="E21" s="89"/>
      <c r="F21" s="89"/>
      <c r="G21" s="89"/>
      <c r="H21" s="89"/>
      <c r="I21" s="89"/>
      <c r="J21" s="89"/>
      <c r="K21" s="89"/>
      <c r="L21" s="89"/>
      <c r="M21" s="89"/>
      <c r="N21" s="90"/>
    </row>
    <row r="22" spans="1:14" x14ac:dyDescent="0.35">
      <c r="A22" s="48"/>
      <c r="B22" s="49"/>
      <c r="C22" s="50"/>
      <c r="D22" s="88" t="s">
        <v>98</v>
      </c>
      <c r="E22" s="89"/>
      <c r="F22" s="89"/>
      <c r="G22" s="89"/>
      <c r="H22" s="89"/>
      <c r="I22" s="89"/>
      <c r="J22" s="89"/>
      <c r="K22" s="89"/>
      <c r="L22" s="89"/>
      <c r="M22" s="89"/>
      <c r="N22" s="90"/>
    </row>
    <row r="23" spans="1:14" x14ac:dyDescent="0.35">
      <c r="A23" s="48"/>
      <c r="B23" s="49"/>
      <c r="C23" s="50"/>
      <c r="D23" s="88" t="s">
        <v>99</v>
      </c>
      <c r="E23" s="89"/>
      <c r="F23" s="89"/>
      <c r="G23" s="89"/>
      <c r="H23" s="89"/>
      <c r="I23" s="89"/>
      <c r="J23" s="89"/>
      <c r="K23" s="89"/>
      <c r="L23" s="89"/>
      <c r="M23" s="89"/>
      <c r="N23" s="90"/>
    </row>
    <row r="24" spans="1:14" x14ac:dyDescent="0.35">
      <c r="A24" s="42"/>
      <c r="B24" s="43"/>
      <c r="C24" s="44"/>
      <c r="D24" s="76" t="s">
        <v>100</v>
      </c>
      <c r="E24" s="77"/>
      <c r="F24" s="77"/>
      <c r="G24" s="77"/>
      <c r="H24" s="77"/>
      <c r="I24" s="77"/>
      <c r="J24" s="77"/>
      <c r="K24" s="77"/>
      <c r="L24" s="77"/>
      <c r="M24" s="77"/>
      <c r="N24" s="78"/>
    </row>
    <row r="25" spans="1:14" ht="12.75" customHeight="1" x14ac:dyDescent="0.35">
      <c r="A25" s="39" t="s">
        <v>101</v>
      </c>
      <c r="B25" s="40"/>
      <c r="C25" s="41"/>
      <c r="D25" s="73" t="s">
        <v>102</v>
      </c>
      <c r="E25" s="74"/>
      <c r="F25" s="74"/>
      <c r="G25" s="74"/>
      <c r="H25" s="74"/>
      <c r="I25" s="74"/>
      <c r="J25" s="74"/>
      <c r="K25" s="74"/>
      <c r="L25" s="74"/>
      <c r="M25" s="74"/>
      <c r="N25" s="75"/>
    </row>
    <row r="26" spans="1:14" x14ac:dyDescent="0.35">
      <c r="A26" s="42"/>
      <c r="B26" s="43"/>
      <c r="C26" s="44"/>
      <c r="D26" s="76" t="s">
        <v>103</v>
      </c>
      <c r="E26" s="77"/>
      <c r="F26" s="77"/>
      <c r="G26" s="77"/>
      <c r="H26" s="77"/>
      <c r="I26" s="77"/>
      <c r="J26" s="77"/>
      <c r="K26" s="77"/>
      <c r="L26" s="77"/>
      <c r="M26" s="77"/>
      <c r="N26" s="78"/>
    </row>
    <row r="27" spans="1:14" x14ac:dyDescent="0.35">
      <c r="A27" s="91" t="s">
        <v>104</v>
      </c>
      <c r="B27" s="92"/>
      <c r="C27" s="93"/>
      <c r="D27" s="329" t="s">
        <v>105</v>
      </c>
      <c r="E27" s="330"/>
      <c r="F27" s="330"/>
      <c r="G27" s="330"/>
      <c r="H27" s="330"/>
      <c r="I27" s="330"/>
      <c r="J27" s="330"/>
      <c r="K27" s="330"/>
      <c r="L27" s="330"/>
      <c r="M27" s="330"/>
      <c r="N27" s="331"/>
    </row>
    <row r="28" spans="1:14" x14ac:dyDescent="0.35">
      <c r="A28" s="94"/>
      <c r="B28" s="49"/>
      <c r="C28" s="95"/>
      <c r="D28" s="344"/>
      <c r="E28" s="345"/>
      <c r="F28" s="345"/>
      <c r="G28" s="345"/>
      <c r="H28" s="345"/>
      <c r="I28" s="345"/>
      <c r="J28" s="345"/>
      <c r="K28" s="345"/>
      <c r="L28" s="345"/>
      <c r="M28" s="345"/>
      <c r="N28" s="346"/>
    </row>
    <row r="29" spans="1:14" ht="12.75" customHeight="1" x14ac:dyDescent="0.35">
      <c r="A29" s="96" t="s">
        <v>106</v>
      </c>
      <c r="B29" s="83"/>
      <c r="C29" s="97"/>
      <c r="D29" s="79" t="s">
        <v>107</v>
      </c>
      <c r="E29" s="80"/>
      <c r="F29" s="80"/>
      <c r="G29" s="80"/>
      <c r="H29" s="80"/>
      <c r="I29" s="80"/>
      <c r="J29" s="80"/>
      <c r="K29" s="80"/>
      <c r="L29" s="80"/>
      <c r="M29" s="80"/>
      <c r="N29" s="81"/>
    </row>
    <row r="30" spans="1:14" ht="12.75" customHeight="1" x14ac:dyDescent="0.35">
      <c r="A30" s="82" t="s">
        <v>108</v>
      </c>
      <c r="B30" s="83"/>
      <c r="C30" s="97"/>
      <c r="D30" s="79" t="s">
        <v>109</v>
      </c>
      <c r="E30" s="80"/>
      <c r="F30" s="80"/>
      <c r="G30" s="80"/>
      <c r="H30" s="80"/>
      <c r="I30" s="80"/>
      <c r="J30" s="80"/>
      <c r="K30" s="80"/>
      <c r="L30" s="80"/>
      <c r="M30" s="80"/>
      <c r="N30" s="81"/>
    </row>
    <row r="31" spans="1:14" ht="12.75" customHeight="1" x14ac:dyDescent="0.35">
      <c r="A31" s="323" t="s">
        <v>110</v>
      </c>
      <c r="B31" s="324"/>
      <c r="C31" s="325"/>
      <c r="D31" s="329" t="s">
        <v>111</v>
      </c>
      <c r="E31" s="330"/>
      <c r="F31" s="330"/>
      <c r="G31" s="330"/>
      <c r="H31" s="330"/>
      <c r="I31" s="330"/>
      <c r="J31" s="330"/>
      <c r="K31" s="330"/>
      <c r="L31" s="330"/>
      <c r="M31" s="330"/>
      <c r="N31" s="331"/>
    </row>
    <row r="32" spans="1:14" ht="12.75" customHeight="1" x14ac:dyDescent="0.35">
      <c r="A32" s="326"/>
      <c r="B32" s="327"/>
      <c r="C32" s="328"/>
      <c r="D32" s="332"/>
      <c r="E32" s="333"/>
      <c r="F32" s="333"/>
      <c r="G32" s="333"/>
      <c r="H32" s="333"/>
      <c r="I32" s="333"/>
      <c r="J32" s="333"/>
      <c r="K32" s="333"/>
      <c r="L32" s="333"/>
      <c r="M32" s="333"/>
      <c r="N32" s="334"/>
    </row>
    <row r="33" spans="1:14" x14ac:dyDescent="0.35">
      <c r="A33" s="323" t="s">
        <v>112</v>
      </c>
      <c r="B33" s="324"/>
      <c r="C33" s="325"/>
      <c r="D33" s="329" t="s">
        <v>113</v>
      </c>
      <c r="E33" s="330"/>
      <c r="F33" s="330"/>
      <c r="G33" s="330"/>
      <c r="H33" s="330"/>
      <c r="I33" s="330"/>
      <c r="J33" s="330"/>
      <c r="K33" s="330"/>
      <c r="L33" s="330"/>
      <c r="M33" s="330"/>
      <c r="N33" s="331"/>
    </row>
    <row r="34" spans="1:14" x14ac:dyDescent="0.35">
      <c r="A34" s="326"/>
      <c r="B34" s="327"/>
      <c r="C34" s="328"/>
      <c r="D34" s="332"/>
      <c r="E34" s="333"/>
      <c r="F34" s="333"/>
      <c r="G34" s="333"/>
      <c r="H34" s="333"/>
      <c r="I34" s="333"/>
      <c r="J34" s="333"/>
      <c r="K34" s="333"/>
      <c r="L34" s="333"/>
      <c r="M34" s="333"/>
      <c r="N34" s="334"/>
    </row>
    <row r="35" spans="1:14" x14ac:dyDescent="0.35">
      <c r="A35" s="91" t="s">
        <v>114</v>
      </c>
      <c r="B35" s="92"/>
      <c r="C35" s="93"/>
      <c r="D35" s="317" t="s">
        <v>115</v>
      </c>
      <c r="E35" s="318"/>
      <c r="F35" s="318"/>
      <c r="G35" s="318"/>
      <c r="H35" s="318"/>
      <c r="I35" s="318"/>
      <c r="J35" s="318"/>
      <c r="K35" s="318"/>
      <c r="L35" s="318"/>
      <c r="M35" s="318"/>
      <c r="N35" s="319"/>
    </row>
    <row r="36" spans="1:14" x14ac:dyDescent="0.35">
      <c r="A36" s="171"/>
      <c r="B36" s="172"/>
      <c r="C36" s="173"/>
      <c r="D36" s="320"/>
      <c r="E36" s="321"/>
      <c r="F36" s="321"/>
      <c r="G36" s="321"/>
      <c r="H36" s="321"/>
      <c r="I36" s="321"/>
      <c r="J36" s="321"/>
      <c r="K36" s="321"/>
      <c r="L36" s="321"/>
      <c r="M36" s="321"/>
      <c r="N36" s="322"/>
    </row>
    <row r="37" spans="1:14" x14ac:dyDescent="0.35">
      <c r="A37" s="141"/>
      <c r="B37" s="141"/>
      <c r="C37" s="141"/>
      <c r="D37" s="141"/>
      <c r="E37" s="141"/>
      <c r="F37" s="141"/>
      <c r="G37" s="141"/>
      <c r="H37" s="141"/>
      <c r="I37" s="141"/>
      <c r="J37" s="141"/>
      <c r="K37" s="141"/>
      <c r="L37" s="141"/>
      <c r="M37" s="141"/>
      <c r="N37" s="141"/>
    </row>
    <row r="38" spans="1:14" x14ac:dyDescent="0.35">
      <c r="A38" s="141"/>
      <c r="B38" s="141"/>
      <c r="C38" s="141"/>
      <c r="D38" s="141"/>
      <c r="E38" s="141"/>
      <c r="F38" s="141"/>
      <c r="G38" s="141"/>
      <c r="H38" s="141"/>
      <c r="I38" s="141"/>
      <c r="J38" s="141"/>
      <c r="K38" s="141"/>
      <c r="L38" s="141"/>
      <c r="M38" s="141"/>
      <c r="N38" s="141"/>
    </row>
    <row r="39" spans="1:14" x14ac:dyDescent="0.35">
      <c r="A39" s="141"/>
      <c r="B39" s="141"/>
      <c r="C39" s="141"/>
      <c r="D39" s="141"/>
      <c r="E39" s="141"/>
      <c r="F39" s="141"/>
      <c r="G39" s="141"/>
      <c r="H39" s="141"/>
      <c r="I39" s="141"/>
      <c r="J39" s="141"/>
      <c r="K39" s="141"/>
      <c r="L39" s="141"/>
      <c r="M39" s="141"/>
      <c r="N39" s="141"/>
    </row>
    <row r="40" spans="1:14" x14ac:dyDescent="0.35">
      <c r="A40" s="141"/>
      <c r="B40" s="141"/>
      <c r="C40" s="141"/>
      <c r="D40" s="141"/>
      <c r="E40" s="141"/>
      <c r="F40" s="141"/>
      <c r="G40" s="141"/>
      <c r="H40" s="141"/>
      <c r="I40" s="141"/>
      <c r="J40" s="141"/>
      <c r="K40" s="141"/>
      <c r="L40" s="141"/>
      <c r="M40" s="141"/>
      <c r="N40" s="141"/>
    </row>
    <row r="41" spans="1:14" x14ac:dyDescent="0.35">
      <c r="A41" s="141"/>
      <c r="B41" s="141"/>
      <c r="C41" s="141"/>
      <c r="D41" s="141"/>
      <c r="E41" s="141"/>
      <c r="F41" s="141"/>
      <c r="G41" s="141"/>
      <c r="H41" s="141"/>
      <c r="I41" s="141"/>
      <c r="J41" s="141"/>
      <c r="K41" s="141"/>
      <c r="L41" s="141"/>
      <c r="M41" s="141"/>
      <c r="N41" s="141"/>
    </row>
    <row r="42" spans="1:14" x14ac:dyDescent="0.35">
      <c r="A42" s="141"/>
      <c r="B42" s="141"/>
      <c r="C42" s="141"/>
      <c r="D42" s="141"/>
      <c r="E42" s="141"/>
      <c r="F42" s="141"/>
      <c r="G42" s="141"/>
      <c r="H42" s="141"/>
      <c r="I42" s="141"/>
      <c r="J42" s="141"/>
      <c r="K42" s="141"/>
      <c r="L42" s="141"/>
      <c r="M42" s="141"/>
      <c r="N42" s="141"/>
    </row>
    <row r="43" spans="1:14" x14ac:dyDescent="0.35">
      <c r="A43" s="141"/>
      <c r="B43" s="141"/>
      <c r="C43" s="141"/>
      <c r="D43" s="141"/>
      <c r="E43" s="141"/>
      <c r="F43" s="141"/>
      <c r="G43" s="141"/>
      <c r="H43" s="141"/>
      <c r="I43" s="141"/>
      <c r="J43" s="141"/>
      <c r="K43" s="141"/>
      <c r="L43" s="141"/>
      <c r="M43" s="141"/>
      <c r="N43" s="141"/>
    </row>
    <row r="44" spans="1:14" x14ac:dyDescent="0.35">
      <c r="A44" s="141"/>
      <c r="B44" s="141"/>
      <c r="C44" s="141"/>
      <c r="D44" s="141"/>
      <c r="E44" s="141"/>
      <c r="F44" s="141"/>
      <c r="G44" s="141"/>
      <c r="H44" s="141"/>
      <c r="I44" s="141"/>
      <c r="J44" s="141"/>
      <c r="K44" s="141"/>
      <c r="L44" s="141"/>
      <c r="M44" s="141"/>
      <c r="N44" s="141"/>
    </row>
    <row r="45" spans="1:14" x14ac:dyDescent="0.35">
      <c r="A45" s="141"/>
      <c r="B45" s="141"/>
      <c r="C45" s="141"/>
      <c r="D45" s="141"/>
      <c r="E45" s="141"/>
      <c r="F45" s="141"/>
      <c r="G45" s="141"/>
      <c r="H45" s="141"/>
      <c r="I45" s="141"/>
      <c r="J45" s="141"/>
      <c r="K45" s="141"/>
      <c r="L45" s="141"/>
      <c r="M45" s="141"/>
      <c r="N45" s="141"/>
    </row>
    <row r="46" spans="1:14" x14ac:dyDescent="0.35">
      <c r="A46" s="141"/>
      <c r="B46" s="141"/>
      <c r="C46" s="141"/>
      <c r="D46" s="141"/>
      <c r="E46" s="141"/>
      <c r="F46" s="141"/>
      <c r="G46" s="141"/>
      <c r="H46" s="141"/>
      <c r="I46" s="141"/>
      <c r="J46" s="141"/>
      <c r="K46" s="141"/>
      <c r="L46" s="141"/>
      <c r="M46" s="141"/>
      <c r="N46" s="141"/>
    </row>
    <row r="47" spans="1:14" x14ac:dyDescent="0.35">
      <c r="A47" s="141"/>
      <c r="B47" s="141"/>
      <c r="C47" s="141"/>
      <c r="D47" s="141"/>
      <c r="E47" s="141"/>
      <c r="F47" s="141"/>
      <c r="G47" s="141"/>
      <c r="H47" s="141"/>
      <c r="I47" s="141"/>
      <c r="J47" s="141"/>
      <c r="K47" s="141"/>
      <c r="L47" s="141"/>
      <c r="M47" s="141"/>
      <c r="N47" s="141"/>
    </row>
    <row r="48" spans="1:14" x14ac:dyDescent="0.35">
      <c r="A48" s="141"/>
      <c r="B48" s="141"/>
      <c r="C48" s="141"/>
      <c r="D48" s="141"/>
      <c r="E48" s="141"/>
      <c r="F48" s="141"/>
      <c r="G48" s="141"/>
      <c r="H48" s="141"/>
      <c r="I48" s="141"/>
      <c r="J48" s="141"/>
      <c r="K48" s="141"/>
      <c r="L48" s="141"/>
      <c r="M48" s="141"/>
      <c r="N48" s="141"/>
    </row>
    <row r="49" spans="1:14" x14ac:dyDescent="0.35">
      <c r="A49" s="141"/>
      <c r="B49" s="141"/>
      <c r="C49" s="141"/>
      <c r="D49" s="141"/>
      <c r="E49" s="141"/>
      <c r="F49" s="141"/>
      <c r="G49" s="141"/>
      <c r="H49" s="141"/>
      <c r="I49" s="141"/>
      <c r="J49" s="141"/>
      <c r="K49" s="141"/>
      <c r="L49" s="141"/>
      <c r="M49" s="141"/>
      <c r="N49" s="141"/>
    </row>
    <row r="50" spans="1:14" x14ac:dyDescent="0.35">
      <c r="A50" s="141"/>
      <c r="B50" s="141"/>
      <c r="C50" s="141"/>
      <c r="D50" s="141"/>
      <c r="E50" s="141"/>
      <c r="F50" s="141"/>
      <c r="G50" s="141"/>
      <c r="H50" s="141"/>
      <c r="I50" s="141"/>
      <c r="J50" s="141"/>
      <c r="K50" s="141"/>
      <c r="L50" s="141"/>
      <c r="M50" s="141"/>
      <c r="N50" s="141"/>
    </row>
    <row r="51" spans="1:14" x14ac:dyDescent="0.35">
      <c r="A51" s="141"/>
      <c r="B51" s="141"/>
      <c r="C51" s="141"/>
      <c r="D51" s="141"/>
      <c r="E51" s="141"/>
      <c r="F51" s="141"/>
      <c r="G51" s="141"/>
      <c r="H51" s="141"/>
      <c r="I51" s="141"/>
      <c r="J51" s="141"/>
      <c r="K51" s="141"/>
      <c r="L51" s="141"/>
      <c r="M51" s="141"/>
      <c r="N51" s="141"/>
    </row>
    <row r="52" spans="1:14" x14ac:dyDescent="0.35">
      <c r="A52" s="141"/>
      <c r="B52" s="141"/>
      <c r="C52" s="141"/>
      <c r="D52" s="141"/>
      <c r="E52" s="141"/>
      <c r="F52" s="141"/>
      <c r="G52" s="141"/>
      <c r="H52" s="141"/>
      <c r="I52" s="141"/>
      <c r="J52" s="141"/>
      <c r="K52" s="141"/>
      <c r="L52" s="141"/>
      <c r="M52" s="141"/>
      <c r="N52" s="141"/>
    </row>
    <row r="53" spans="1:14" x14ac:dyDescent="0.35">
      <c r="A53" s="141"/>
      <c r="B53" s="141"/>
      <c r="C53" s="141"/>
      <c r="D53" s="141"/>
      <c r="E53" s="141"/>
      <c r="F53" s="141"/>
      <c r="G53" s="141"/>
      <c r="H53" s="141"/>
      <c r="I53" s="141"/>
      <c r="J53" s="141"/>
      <c r="K53" s="141"/>
      <c r="L53" s="141"/>
      <c r="M53" s="141"/>
      <c r="N53" s="141"/>
    </row>
  </sheetData>
  <mergeCells count="8">
    <mergeCell ref="D35:N36"/>
    <mergeCell ref="A33:C34"/>
    <mergeCell ref="D33:N34"/>
    <mergeCell ref="A3:N3"/>
    <mergeCell ref="D10:N11"/>
    <mergeCell ref="D27:N28"/>
    <mergeCell ref="A31:C32"/>
    <mergeCell ref="D31:N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4"/>
  <sheetViews>
    <sheetView zoomScale="80" zoomScaleNormal="80" workbookViewId="0">
      <selection activeCell="J3" sqref="J3"/>
    </sheetView>
  </sheetViews>
  <sheetFormatPr defaultColWidth="8.7265625" defaultRowHeight="14" x14ac:dyDescent="0.3"/>
  <cols>
    <col min="1" max="1" width="11.7265625" style="192" customWidth="1"/>
    <col min="2" max="2" width="11.26953125" style="192" customWidth="1"/>
    <col min="3" max="3" width="23" style="192" customWidth="1"/>
    <col min="4" max="4" width="13.7265625" style="192" customWidth="1"/>
    <col min="5" max="5" width="35" style="192" customWidth="1"/>
    <col min="6" max="6" width="55.453125" style="192" customWidth="1"/>
    <col min="7" max="7" width="29.453125" style="192" customWidth="1"/>
    <col min="8" max="8" width="16.7265625" style="192" customWidth="1"/>
    <col min="9" max="9" width="12.26953125" style="192" customWidth="1"/>
    <col min="10" max="10" width="18" style="192" customWidth="1"/>
    <col min="11" max="11" width="12.26953125" style="192" customWidth="1"/>
    <col min="12" max="12" width="13.54296875" style="107" customWidth="1"/>
    <col min="13" max="13" width="85.7265625" style="192" customWidth="1"/>
    <col min="14" max="26" width="8.7265625" style="192"/>
    <col min="27" max="27" width="16.26953125" style="192" hidden="1" customWidth="1"/>
    <col min="28" max="16384" width="8.7265625" style="192"/>
  </cols>
  <sheetData>
    <row r="1" spans="1:27" s="190" customFormat="1" x14ac:dyDescent="0.3">
      <c r="A1" s="32" t="s">
        <v>55</v>
      </c>
      <c r="B1" s="187"/>
      <c r="C1" s="187"/>
      <c r="D1" s="33"/>
      <c r="E1" s="33"/>
      <c r="F1" s="33"/>
      <c r="G1" s="33"/>
      <c r="H1" s="33"/>
      <c r="I1" s="33"/>
      <c r="J1" s="33"/>
      <c r="K1" s="188"/>
      <c r="L1" s="189"/>
      <c r="M1" s="189"/>
      <c r="P1" s="192"/>
      <c r="AA1" s="189"/>
    </row>
    <row r="2" spans="1:27" ht="31.5" customHeight="1" x14ac:dyDescent="0.3">
      <c r="A2" s="54" t="s">
        <v>116</v>
      </c>
      <c r="B2" s="54" t="s">
        <v>117</v>
      </c>
      <c r="C2" s="58" t="s">
        <v>118</v>
      </c>
      <c r="D2" s="108" t="s">
        <v>119</v>
      </c>
      <c r="E2" s="150" t="s">
        <v>120</v>
      </c>
      <c r="F2" s="54" t="s">
        <v>121</v>
      </c>
      <c r="G2" s="54" t="s">
        <v>122</v>
      </c>
      <c r="H2" s="54" t="s">
        <v>123</v>
      </c>
      <c r="I2" s="54" t="s">
        <v>124</v>
      </c>
      <c r="J2" s="58" t="s">
        <v>125</v>
      </c>
      <c r="K2" s="59" t="s">
        <v>126</v>
      </c>
      <c r="L2" s="109" t="s">
        <v>127</v>
      </c>
      <c r="M2" s="109" t="s">
        <v>128</v>
      </c>
      <c r="AA2" s="109" t="s">
        <v>129</v>
      </c>
    </row>
    <row r="3" spans="1:27" s="190" customFormat="1" ht="120.75" customHeight="1" x14ac:dyDescent="0.3">
      <c r="A3" s="64" t="s">
        <v>130</v>
      </c>
      <c r="B3" s="62" t="s">
        <v>131</v>
      </c>
      <c r="C3" s="148" t="s">
        <v>132</v>
      </c>
      <c r="D3" s="62" t="s">
        <v>133</v>
      </c>
      <c r="E3" s="156" t="s">
        <v>134</v>
      </c>
      <c r="F3" s="100" t="s">
        <v>135</v>
      </c>
      <c r="G3" s="100" t="s">
        <v>136</v>
      </c>
      <c r="H3" s="64"/>
      <c r="I3" s="101"/>
      <c r="J3" s="64" t="s">
        <v>137</v>
      </c>
      <c r="K3" s="102" t="s">
        <v>138</v>
      </c>
      <c r="L3" s="183" t="s">
        <v>139</v>
      </c>
      <c r="M3" s="184" t="s">
        <v>140</v>
      </c>
      <c r="U3" s="192"/>
      <c r="AA3" s="193" t="e">
        <f>IF(OR(I3="Fail",ISBLANK(I3)),INDEX('Issue Code Table'!C:C,MATCH(L:L,'Issue Code Table'!A:A,0)),IF(K3="Critical",6,IF(K3="Significant",5,IF(K3="Moderate",3,2))))</f>
        <v>#N/A</v>
      </c>
    </row>
    <row r="4" spans="1:27" ht="131.25" customHeight="1" x14ac:dyDescent="0.3">
      <c r="A4" s="64" t="s">
        <v>141</v>
      </c>
      <c r="B4" s="61" t="s">
        <v>142</v>
      </c>
      <c r="C4" s="148" t="s">
        <v>143</v>
      </c>
      <c r="D4" s="62" t="s">
        <v>133</v>
      </c>
      <c r="E4" s="156" t="s">
        <v>144</v>
      </c>
      <c r="F4" s="153" t="s">
        <v>145</v>
      </c>
      <c r="G4" s="99" t="s">
        <v>146</v>
      </c>
      <c r="H4" s="99"/>
      <c r="I4" s="101"/>
      <c r="J4" s="63"/>
      <c r="K4" s="102" t="s">
        <v>147</v>
      </c>
      <c r="L4" s="183" t="s">
        <v>148</v>
      </c>
      <c r="M4" s="98" t="s">
        <v>149</v>
      </c>
      <c r="AA4" s="193" t="e">
        <f>IF(OR(I4="Fail",ISBLANK(I4)),INDEX('Issue Code Table'!C:C,MATCH(L:L,'Issue Code Table'!A:A,0)),IF(K4="Critical",6,IF(K4="Significant",5,IF(K4="Moderate",3,2))))</f>
        <v>#N/A</v>
      </c>
    </row>
    <row r="5" spans="1:27" s="199" customFormat="1" ht="100" x14ac:dyDescent="0.3">
      <c r="A5" s="64" t="s">
        <v>150</v>
      </c>
      <c r="B5" s="152" t="s">
        <v>151</v>
      </c>
      <c r="C5" s="152" t="s">
        <v>152</v>
      </c>
      <c r="D5" s="64" t="s">
        <v>153</v>
      </c>
      <c r="E5" s="152" t="s">
        <v>154</v>
      </c>
      <c r="F5" s="152" t="s">
        <v>155</v>
      </c>
      <c r="G5" s="152" t="s">
        <v>156</v>
      </c>
      <c r="H5" s="64"/>
      <c r="I5" s="101"/>
      <c r="J5" s="64"/>
      <c r="K5" s="204" t="s">
        <v>147</v>
      </c>
      <c r="L5" s="183" t="s">
        <v>157</v>
      </c>
      <c r="M5" s="185" t="s">
        <v>158</v>
      </c>
      <c r="N5" s="198"/>
      <c r="P5" s="198"/>
      <c r="U5" s="192"/>
      <c r="AA5" s="193">
        <f>IF(OR(I5="Fail",ISBLANK(I5)),INDEX('Issue Code Table'!C:C,MATCH(L:L,'Issue Code Table'!A:A,0)),IF(K5="Critical",6,IF(K5="Significant",5,IF(K5="Moderate",3,2))))</f>
        <v>5</v>
      </c>
    </row>
    <row r="6" spans="1:27" s="190" customFormat="1" ht="129" customHeight="1" x14ac:dyDescent="0.3">
      <c r="A6" s="64" t="s">
        <v>159</v>
      </c>
      <c r="B6" s="152" t="s">
        <v>151</v>
      </c>
      <c r="C6" s="152" t="s">
        <v>152</v>
      </c>
      <c r="D6" s="64" t="s">
        <v>160</v>
      </c>
      <c r="E6" s="152" t="s">
        <v>161</v>
      </c>
      <c r="F6" s="152" t="s">
        <v>162</v>
      </c>
      <c r="G6" s="152" t="s">
        <v>163</v>
      </c>
      <c r="H6" s="64"/>
      <c r="I6" s="101"/>
      <c r="J6" s="64"/>
      <c r="K6" s="204" t="s">
        <v>164</v>
      </c>
      <c r="L6" s="183" t="s">
        <v>165</v>
      </c>
      <c r="M6" s="185" t="s">
        <v>166</v>
      </c>
      <c r="N6" s="200"/>
      <c r="P6" s="200"/>
      <c r="U6" s="192"/>
      <c r="AA6" s="193">
        <f>IF(OR(I6="Fail",ISBLANK(I6)),INDEX('Issue Code Table'!C:C,MATCH(L:L,'Issue Code Table'!A:A,0)),IF(K6="Critical",6,IF(K6="Significant",5,IF(K6="Moderate",3,2))))</f>
        <v>5</v>
      </c>
    </row>
    <row r="7" spans="1:27" s="190" customFormat="1" ht="142.5" customHeight="1" x14ac:dyDescent="0.3">
      <c r="A7" s="64" t="s">
        <v>167</v>
      </c>
      <c r="B7" s="152" t="s">
        <v>151</v>
      </c>
      <c r="C7" s="152" t="s">
        <v>152</v>
      </c>
      <c r="D7" s="64" t="s">
        <v>153</v>
      </c>
      <c r="E7" s="152" t="s">
        <v>168</v>
      </c>
      <c r="F7" s="152" t="s">
        <v>169</v>
      </c>
      <c r="G7" s="152" t="s">
        <v>170</v>
      </c>
      <c r="H7" s="64"/>
      <c r="I7" s="101"/>
      <c r="J7" s="64"/>
      <c r="K7" s="204" t="s">
        <v>147</v>
      </c>
      <c r="L7" s="183" t="s">
        <v>171</v>
      </c>
      <c r="M7" s="185" t="s">
        <v>172</v>
      </c>
      <c r="N7" s="200"/>
      <c r="P7" s="200"/>
      <c r="U7" s="192"/>
      <c r="AA7" s="193">
        <f>IF(OR(I7="Fail",ISBLANK(I7)),INDEX('Issue Code Table'!C:C,MATCH(L:L,'Issue Code Table'!A:A,0)),IF(K7="Critical",6,IF(K7="Significant",5,IF(K7="Moderate",3,2))))</f>
        <v>7</v>
      </c>
    </row>
    <row r="8" spans="1:27" s="190" customFormat="1" ht="129" customHeight="1" x14ac:dyDescent="0.3">
      <c r="A8" s="64" t="s">
        <v>173</v>
      </c>
      <c r="B8" s="151" t="s">
        <v>151</v>
      </c>
      <c r="C8" s="151" t="s">
        <v>152</v>
      </c>
      <c r="D8" s="182" t="s">
        <v>160</v>
      </c>
      <c r="E8" s="100" t="s">
        <v>174</v>
      </c>
      <c r="F8" s="100" t="s">
        <v>175</v>
      </c>
      <c r="G8" s="100" t="s">
        <v>176</v>
      </c>
      <c r="H8" s="181"/>
      <c r="I8" s="101"/>
      <c r="J8" s="181"/>
      <c r="K8" s="204" t="s">
        <v>147</v>
      </c>
      <c r="L8" s="183" t="s">
        <v>177</v>
      </c>
      <c r="M8" s="181" t="s">
        <v>178</v>
      </c>
      <c r="P8" s="192"/>
      <c r="AA8" s="193">
        <f>IF(OR(I8="Fail",ISBLANK(I8)),INDEX('Issue Code Table'!C:C,MATCH(L:L,'Issue Code Table'!A:A,0)),IF(K8="Critical",6,IF(K8="Significant",5,IF(K8="Moderate",3,2))))</f>
        <v>5</v>
      </c>
    </row>
    <row r="9" spans="1:27" ht="91.5" customHeight="1" x14ac:dyDescent="0.3">
      <c r="A9" s="64" t="s">
        <v>179</v>
      </c>
      <c r="B9" s="153" t="s">
        <v>180</v>
      </c>
      <c r="C9" s="154" t="s">
        <v>181</v>
      </c>
      <c r="D9" s="64" t="s">
        <v>153</v>
      </c>
      <c r="E9" s="156" t="s">
        <v>182</v>
      </c>
      <c r="F9" s="153" t="s">
        <v>183</v>
      </c>
      <c r="G9" s="99" t="s">
        <v>184</v>
      </c>
      <c r="H9" s="99"/>
      <c r="I9" s="101"/>
      <c r="J9" s="63" t="s">
        <v>185</v>
      </c>
      <c r="K9" s="102" t="s">
        <v>147</v>
      </c>
      <c r="L9" s="183" t="s">
        <v>186</v>
      </c>
      <c r="M9" s="185" t="s">
        <v>187</v>
      </c>
      <c r="AA9" s="193" t="e">
        <f>IF(OR(I9="Fail",ISBLANK(I9)),INDEX('Issue Code Table'!C:C,MATCH(L:L,'Issue Code Table'!A:A,0)),IF(K9="Critical",6,IF(K9="Significant",5,IF(K9="Moderate",3,2))))</f>
        <v>#N/A</v>
      </c>
    </row>
    <row r="10" spans="1:27" ht="70.5" customHeight="1" x14ac:dyDescent="0.3">
      <c r="A10" s="64" t="s">
        <v>188</v>
      </c>
      <c r="B10" s="153" t="s">
        <v>180</v>
      </c>
      <c r="C10" s="154" t="s">
        <v>181</v>
      </c>
      <c r="D10" s="64" t="s">
        <v>153</v>
      </c>
      <c r="E10" s="103" t="s">
        <v>189</v>
      </c>
      <c r="F10" s="151" t="s">
        <v>190</v>
      </c>
      <c r="G10" s="151" t="s">
        <v>191</v>
      </c>
      <c r="H10" s="99"/>
      <c r="I10" s="101"/>
      <c r="J10" s="63"/>
      <c r="K10" s="102" t="s">
        <v>147</v>
      </c>
      <c r="L10" s="183" t="s">
        <v>192</v>
      </c>
      <c r="M10" s="185" t="s">
        <v>193</v>
      </c>
      <c r="AA10" s="193">
        <f>IF(OR(I10="Fail",ISBLANK(I10)),INDEX('Issue Code Table'!C:C,MATCH(L:L,'Issue Code Table'!A:A,0)),IF(K10="Critical",6,IF(K10="Significant",5,IF(K10="Moderate",3,2))))</f>
        <v>6</v>
      </c>
    </row>
    <row r="11" spans="1:27" s="201" customFormat="1" ht="123.75" customHeight="1" x14ac:dyDescent="0.3">
      <c r="A11" s="64" t="s">
        <v>194</v>
      </c>
      <c r="B11" s="99" t="s">
        <v>180</v>
      </c>
      <c r="C11" s="157" t="s">
        <v>181</v>
      </c>
      <c r="D11" s="99" t="s">
        <v>153</v>
      </c>
      <c r="E11" s="156" t="s">
        <v>195</v>
      </c>
      <c r="F11" s="99" t="s">
        <v>196</v>
      </c>
      <c r="G11" s="99" t="s">
        <v>197</v>
      </c>
      <c r="H11" s="99"/>
      <c r="I11" s="101"/>
      <c r="J11" s="63"/>
      <c r="K11" s="102" t="s">
        <v>147</v>
      </c>
      <c r="L11" s="183" t="s">
        <v>198</v>
      </c>
      <c r="M11" s="185" t="s">
        <v>199</v>
      </c>
      <c r="U11" s="192"/>
      <c r="AA11" s="193">
        <f>IF(OR(I11="Fail",ISBLANK(I11)),INDEX('Issue Code Table'!C:C,MATCH(L:L,'Issue Code Table'!A:A,0)),IF(K11="Critical",6,IF(K11="Significant",5,IF(K11="Moderate",3,2))))</f>
        <v>5</v>
      </c>
    </row>
    <row r="12" spans="1:27" s="201" customFormat="1" ht="103.5" customHeight="1" x14ac:dyDescent="0.3">
      <c r="A12" s="64" t="s">
        <v>200</v>
      </c>
      <c r="B12" s="99" t="s">
        <v>180</v>
      </c>
      <c r="C12" s="157" t="s">
        <v>181</v>
      </c>
      <c r="D12" s="99" t="s">
        <v>153</v>
      </c>
      <c r="E12" s="156" t="s">
        <v>201</v>
      </c>
      <c r="F12" s="99" t="s">
        <v>202</v>
      </c>
      <c r="G12" s="99" t="s">
        <v>203</v>
      </c>
      <c r="H12" s="99"/>
      <c r="I12" s="101"/>
      <c r="J12" s="63"/>
      <c r="K12" s="102" t="s">
        <v>147</v>
      </c>
      <c r="L12" s="183" t="s">
        <v>204</v>
      </c>
      <c r="M12" s="185" t="s">
        <v>205</v>
      </c>
      <c r="U12" s="192"/>
      <c r="AA12" s="193">
        <f>IF(OR(I12="Fail",ISBLANK(I12)),INDEX('Issue Code Table'!C:C,MATCH(L:L,'Issue Code Table'!A:A,0)),IF(K12="Critical",6,IF(K12="Significant",5,IF(K12="Moderate",3,2))))</f>
        <v>5</v>
      </c>
    </row>
    <row r="13" spans="1:27" ht="90.75" customHeight="1" x14ac:dyDescent="0.3">
      <c r="A13" s="64" t="s">
        <v>206</v>
      </c>
      <c r="B13" s="153" t="s">
        <v>207</v>
      </c>
      <c r="C13" s="154" t="s">
        <v>208</v>
      </c>
      <c r="D13" s="99" t="s">
        <v>153</v>
      </c>
      <c r="E13" s="158" t="s">
        <v>209</v>
      </c>
      <c r="F13" s="100" t="s">
        <v>210</v>
      </c>
      <c r="G13" s="100" t="s">
        <v>211</v>
      </c>
      <c r="H13" s="99"/>
      <c r="I13" s="101"/>
      <c r="J13" s="63"/>
      <c r="K13" s="102" t="s">
        <v>147</v>
      </c>
      <c r="L13" s="183" t="s">
        <v>212</v>
      </c>
      <c r="M13" s="185" t="s">
        <v>213</v>
      </c>
      <c r="AA13" s="193">
        <f>IF(OR(I13="Fail",ISBLANK(I13)),INDEX('Issue Code Table'!C:C,MATCH(L:L,'Issue Code Table'!A:A,0)),IF(K13="Critical",6,IF(K13="Significant",5,IF(K13="Moderate",3,2))))</f>
        <v>5</v>
      </c>
    </row>
    <row r="14" spans="1:27" ht="127.5" customHeight="1" x14ac:dyDescent="0.3">
      <c r="A14" s="64" t="s">
        <v>214</v>
      </c>
      <c r="B14" s="153" t="s">
        <v>215</v>
      </c>
      <c r="C14" s="154" t="s">
        <v>216</v>
      </c>
      <c r="D14" s="155" t="s">
        <v>133</v>
      </c>
      <c r="E14" s="156" t="s">
        <v>217</v>
      </c>
      <c r="F14" s="153" t="s">
        <v>218</v>
      </c>
      <c r="G14" s="99" t="s">
        <v>219</v>
      </c>
      <c r="H14" s="99"/>
      <c r="I14" s="101"/>
      <c r="J14" s="63"/>
      <c r="K14" s="102" t="s">
        <v>147</v>
      </c>
      <c r="L14" s="183" t="s">
        <v>220</v>
      </c>
      <c r="M14" s="185" t="s">
        <v>221</v>
      </c>
      <c r="AA14" s="193">
        <f>IF(OR(I14="Fail",ISBLANK(I14)),INDEX('Issue Code Table'!C:C,MATCH(L:L,'Issue Code Table'!A:A,0)),IF(K14="Critical",6,IF(K14="Significant",5,IF(K14="Moderate",3,2))))</f>
        <v>5</v>
      </c>
    </row>
    <row r="15" spans="1:27" s="203" customFormat="1" ht="162.5" x14ac:dyDescent="0.3">
      <c r="A15" s="64" t="s">
        <v>222</v>
      </c>
      <c r="B15" s="153" t="s">
        <v>223</v>
      </c>
      <c r="C15" s="154" t="s">
        <v>224</v>
      </c>
      <c r="D15" s="155" t="s">
        <v>133</v>
      </c>
      <c r="E15" s="159" t="s">
        <v>225</v>
      </c>
      <c r="F15" s="160" t="s">
        <v>226</v>
      </c>
      <c r="G15" s="160" t="s">
        <v>227</v>
      </c>
      <c r="H15" s="202"/>
      <c r="I15" s="101"/>
      <c r="J15" s="63"/>
      <c r="K15" s="102" t="s">
        <v>228</v>
      </c>
      <c r="L15" s="183" t="s">
        <v>229</v>
      </c>
      <c r="M15" s="60" t="s">
        <v>230</v>
      </c>
      <c r="U15" s="192"/>
      <c r="AA15" s="193" t="e">
        <f>IF(OR(I15="Fail",ISBLANK(I15)),INDEX('Issue Code Table'!C:C,MATCH(L:L,'Issue Code Table'!A:A,0)),IF(K15="Critical",6,IF(K15="Significant",5,IF(K15="Moderate",3,2))))</f>
        <v>#N/A</v>
      </c>
    </row>
    <row r="16" spans="1:27" ht="92.25" customHeight="1" x14ac:dyDescent="0.3">
      <c r="A16" s="64" t="s">
        <v>231</v>
      </c>
      <c r="B16" s="153" t="s">
        <v>232</v>
      </c>
      <c r="C16" s="154" t="s">
        <v>233</v>
      </c>
      <c r="D16" s="155" t="s">
        <v>133</v>
      </c>
      <c r="E16" s="156" t="s">
        <v>234</v>
      </c>
      <c r="F16" s="153" t="s">
        <v>235</v>
      </c>
      <c r="G16" s="99" t="s">
        <v>236</v>
      </c>
      <c r="H16" s="99"/>
      <c r="I16" s="101"/>
      <c r="J16" s="63"/>
      <c r="K16" s="102" t="s">
        <v>164</v>
      </c>
      <c r="L16" s="183" t="s">
        <v>237</v>
      </c>
      <c r="M16" s="185" t="s">
        <v>238</v>
      </c>
      <c r="AA16" s="193">
        <f>IF(OR(I16="Fail",ISBLANK(I16)),INDEX('Issue Code Table'!C:C,MATCH(L:L,'Issue Code Table'!A:A,0)),IF(K16="Critical",6,IF(K16="Significant",5,IF(K16="Moderate",3,2))))</f>
        <v>4</v>
      </c>
    </row>
    <row r="17" spans="1:27" ht="171" customHeight="1" x14ac:dyDescent="0.3">
      <c r="A17" s="64" t="s">
        <v>239</v>
      </c>
      <c r="B17" s="153" t="s">
        <v>232</v>
      </c>
      <c r="C17" s="154" t="s">
        <v>233</v>
      </c>
      <c r="D17" s="155" t="s">
        <v>133</v>
      </c>
      <c r="E17" s="156" t="s">
        <v>240</v>
      </c>
      <c r="F17" s="153" t="s">
        <v>241</v>
      </c>
      <c r="G17" s="99" t="s">
        <v>242</v>
      </c>
      <c r="H17" s="99"/>
      <c r="I17" s="101"/>
      <c r="J17" s="63"/>
      <c r="K17" s="102" t="s">
        <v>164</v>
      </c>
      <c r="L17" s="183" t="s">
        <v>237</v>
      </c>
      <c r="M17" s="185" t="s">
        <v>238</v>
      </c>
      <c r="AA17" s="193">
        <f>IF(OR(I17="Fail",ISBLANK(I17)),INDEX('Issue Code Table'!C:C,MATCH(L:L,'Issue Code Table'!A:A,0)),IF(K17="Critical",6,IF(K17="Significant",5,IF(K17="Moderate",3,2))))</f>
        <v>4</v>
      </c>
    </row>
    <row r="18" spans="1:27" s="190" customFormat="1" ht="102" customHeight="1" x14ac:dyDescent="0.3">
      <c r="A18" s="64" t="s">
        <v>243</v>
      </c>
      <c r="B18" s="152" t="s">
        <v>244</v>
      </c>
      <c r="C18" s="152" t="s">
        <v>245</v>
      </c>
      <c r="D18" s="64" t="s">
        <v>153</v>
      </c>
      <c r="E18" s="152" t="s">
        <v>246</v>
      </c>
      <c r="F18" s="152" t="s">
        <v>247</v>
      </c>
      <c r="G18" s="152" t="s">
        <v>248</v>
      </c>
      <c r="H18" s="64"/>
      <c r="I18" s="101"/>
      <c r="J18" s="64"/>
      <c r="K18" s="204" t="s">
        <v>164</v>
      </c>
      <c r="L18" s="183" t="s">
        <v>249</v>
      </c>
      <c r="M18" s="185" t="s">
        <v>250</v>
      </c>
      <c r="N18" s="200"/>
      <c r="P18" s="200"/>
      <c r="U18" s="192"/>
      <c r="AA18" s="193">
        <f>IF(OR(I18="Fail",ISBLANK(I18)),INDEX('Issue Code Table'!C:C,MATCH(L:L,'Issue Code Table'!A:A,0)),IF(K18="Critical",6,IF(K18="Significant",5,IF(K18="Moderate",3,2))))</f>
        <v>5</v>
      </c>
    </row>
    <row r="19" spans="1:27" s="190" customFormat="1" ht="142.5" customHeight="1" x14ac:dyDescent="0.3">
      <c r="A19" s="64" t="s">
        <v>251</v>
      </c>
      <c r="B19" s="161" t="s">
        <v>244</v>
      </c>
      <c r="C19" s="161" t="s">
        <v>245</v>
      </c>
      <c r="D19" s="64" t="s">
        <v>133</v>
      </c>
      <c r="E19" s="152" t="s">
        <v>252</v>
      </c>
      <c r="F19" s="152" t="s">
        <v>253</v>
      </c>
      <c r="G19" s="152" t="s">
        <v>254</v>
      </c>
      <c r="H19" s="64"/>
      <c r="I19" s="101"/>
      <c r="J19" s="64"/>
      <c r="K19" s="102" t="s">
        <v>147</v>
      </c>
      <c r="L19" s="183" t="s">
        <v>255</v>
      </c>
      <c r="M19" s="185" t="s">
        <v>256</v>
      </c>
      <c r="N19" s="200"/>
      <c r="P19" s="200"/>
      <c r="U19" s="192"/>
      <c r="AA19" s="193">
        <f>IF(OR(I19="Fail",ISBLANK(I19)),INDEX('Issue Code Table'!C:C,MATCH(L:L,'Issue Code Table'!A:A,0)),IF(K19="Critical",6,IF(K19="Significant",5,IF(K19="Moderate",3,2))))</f>
        <v>7</v>
      </c>
    </row>
    <row r="20" spans="1:27" ht="95.25" customHeight="1" x14ac:dyDescent="0.3">
      <c r="A20" s="64" t="s">
        <v>257</v>
      </c>
      <c r="B20" s="153" t="s">
        <v>244</v>
      </c>
      <c r="C20" s="154" t="s">
        <v>245</v>
      </c>
      <c r="D20" s="155" t="s">
        <v>133</v>
      </c>
      <c r="E20" s="156" t="s">
        <v>258</v>
      </c>
      <c r="F20" s="153" t="s">
        <v>259</v>
      </c>
      <c r="G20" s="99" t="s">
        <v>260</v>
      </c>
      <c r="H20" s="99"/>
      <c r="I20" s="101"/>
      <c r="J20" s="63"/>
      <c r="K20" s="102" t="s">
        <v>147</v>
      </c>
      <c r="L20" s="183" t="s">
        <v>212</v>
      </c>
      <c r="M20" s="185" t="s">
        <v>213</v>
      </c>
      <c r="AA20" s="193">
        <f>IF(OR(I20="Fail",ISBLANK(I20)),INDEX('Issue Code Table'!C:C,MATCH(L:L,'Issue Code Table'!A:A,0)),IF(K20="Critical",6,IF(K20="Significant",5,IF(K20="Moderate",3,2))))</f>
        <v>5</v>
      </c>
    </row>
    <row r="21" spans="1:27" ht="104.25" customHeight="1" x14ac:dyDescent="0.3">
      <c r="A21" s="64" t="s">
        <v>261</v>
      </c>
      <c r="B21" s="152" t="s">
        <v>262</v>
      </c>
      <c r="C21" s="152" t="s">
        <v>263</v>
      </c>
      <c r="D21" s="64" t="s">
        <v>160</v>
      </c>
      <c r="E21" s="152" t="s">
        <v>264</v>
      </c>
      <c r="F21" s="152" t="s">
        <v>265</v>
      </c>
      <c r="G21" s="152" t="s">
        <v>266</v>
      </c>
      <c r="H21" s="64"/>
      <c r="I21" s="101"/>
      <c r="J21" s="64"/>
      <c r="K21" s="205" t="s">
        <v>147</v>
      </c>
      <c r="L21" s="183" t="s">
        <v>267</v>
      </c>
      <c r="M21" s="185" t="s">
        <v>268</v>
      </c>
      <c r="AA21" s="193">
        <f>IF(OR(I21="Fail",ISBLANK(I21)),INDEX('Issue Code Table'!C:C,MATCH(L:L,'Issue Code Table'!A:A,0)),IF(K21="Critical",6,IF(K21="Significant",5,IF(K21="Moderate",3,2))))</f>
        <v>5</v>
      </c>
    </row>
    <row r="22" spans="1:27" ht="161.25" customHeight="1" x14ac:dyDescent="0.3">
      <c r="A22" s="64" t="s">
        <v>269</v>
      </c>
      <c r="B22" s="153" t="s">
        <v>270</v>
      </c>
      <c r="C22" s="154" t="s">
        <v>271</v>
      </c>
      <c r="D22" s="155" t="s">
        <v>160</v>
      </c>
      <c r="E22" s="156" t="s">
        <v>272</v>
      </c>
      <c r="F22" s="153" t="s">
        <v>273</v>
      </c>
      <c r="G22" s="99" t="s">
        <v>274</v>
      </c>
      <c r="H22" s="99"/>
      <c r="I22" s="101"/>
      <c r="J22" s="63"/>
      <c r="K22" s="102" t="s">
        <v>164</v>
      </c>
      <c r="L22" s="183" t="s">
        <v>275</v>
      </c>
      <c r="M22" s="185" t="s">
        <v>276</v>
      </c>
      <c r="AA22" s="193">
        <f>IF(OR(I22="Fail",ISBLANK(I22)),INDEX('Issue Code Table'!C:C,MATCH(L:L,'Issue Code Table'!A:A,0)),IF(K22="Critical",6,IF(K22="Significant",5,IF(K22="Moderate",3,2))))</f>
        <v>3</v>
      </c>
    </row>
    <row r="23" spans="1:27" ht="185.25" customHeight="1" x14ac:dyDescent="0.3">
      <c r="A23" s="64" t="s">
        <v>277</v>
      </c>
      <c r="B23" s="153" t="s">
        <v>278</v>
      </c>
      <c r="C23" s="154" t="s">
        <v>279</v>
      </c>
      <c r="D23" s="155" t="s">
        <v>133</v>
      </c>
      <c r="E23" s="158" t="s">
        <v>280</v>
      </c>
      <c r="F23" s="100" t="s">
        <v>281</v>
      </c>
      <c r="G23" s="100" t="s">
        <v>282</v>
      </c>
      <c r="H23" s="99"/>
      <c r="I23" s="101"/>
      <c r="J23" s="63"/>
      <c r="K23" s="102" t="s">
        <v>164</v>
      </c>
      <c r="L23" s="183" t="s">
        <v>283</v>
      </c>
      <c r="M23" s="98" t="s">
        <v>284</v>
      </c>
      <c r="AA23" s="193" t="e">
        <f>IF(OR(I23="Fail",ISBLANK(I23)),INDEX('Issue Code Table'!C:C,MATCH(L:L,'Issue Code Table'!A:A,0)),IF(K23="Critical",6,IF(K23="Significant",5,IF(K23="Moderate",3,2))))</f>
        <v>#N/A</v>
      </c>
    </row>
    <row r="24" spans="1:27" ht="117.75" customHeight="1" x14ac:dyDescent="0.3">
      <c r="A24" s="64" t="s">
        <v>285</v>
      </c>
      <c r="B24" s="153" t="s">
        <v>278</v>
      </c>
      <c r="C24" s="154" t="s">
        <v>279</v>
      </c>
      <c r="D24" s="155" t="s">
        <v>133</v>
      </c>
      <c r="E24" s="156" t="s">
        <v>286</v>
      </c>
      <c r="F24" s="153" t="s">
        <v>287</v>
      </c>
      <c r="G24" s="99" t="s">
        <v>288</v>
      </c>
      <c r="H24" s="99"/>
      <c r="I24" s="101"/>
      <c r="J24" s="63"/>
      <c r="K24" s="102" t="s">
        <v>147</v>
      </c>
      <c r="L24" s="183" t="s">
        <v>289</v>
      </c>
      <c r="M24" s="185" t="s">
        <v>290</v>
      </c>
      <c r="AA24" s="193">
        <f>IF(OR(I24="Fail",ISBLANK(I24)),INDEX('Issue Code Table'!C:C,MATCH(L:L,'Issue Code Table'!A:A,0)),IF(K24="Critical",6,IF(K24="Significant",5,IF(K24="Moderate",3,2))))</f>
        <v>6</v>
      </c>
    </row>
    <row r="25" spans="1:27" ht="244.5" customHeight="1" x14ac:dyDescent="0.3">
      <c r="A25" s="64" t="s">
        <v>291</v>
      </c>
      <c r="B25" s="152" t="s">
        <v>278</v>
      </c>
      <c r="C25" s="152" t="s">
        <v>279</v>
      </c>
      <c r="D25" s="64" t="s">
        <v>133</v>
      </c>
      <c r="E25" s="152" t="s">
        <v>292</v>
      </c>
      <c r="F25" s="152" t="s">
        <v>293</v>
      </c>
      <c r="G25" s="152" t="s">
        <v>294</v>
      </c>
      <c r="H25" s="64"/>
      <c r="I25" s="101"/>
      <c r="J25" s="64" t="s">
        <v>295</v>
      </c>
      <c r="K25" s="204" t="s">
        <v>147</v>
      </c>
      <c r="L25" s="183" t="s">
        <v>296</v>
      </c>
      <c r="M25" s="185" t="s">
        <v>297</v>
      </c>
      <c r="AA25" s="193">
        <f>IF(OR(I25="Fail",ISBLANK(I25)),INDEX('Issue Code Table'!C:C,MATCH(L:L,'Issue Code Table'!A:A,0)),IF(K25="Critical",6,IF(K25="Significant",5,IF(K25="Moderate",3,2))))</f>
        <v>7</v>
      </c>
    </row>
    <row r="26" spans="1:27" s="190" customFormat="1" ht="126.75" customHeight="1" x14ac:dyDescent="0.3">
      <c r="A26" s="64" t="s">
        <v>298</v>
      </c>
      <c r="B26" s="161" t="s">
        <v>299</v>
      </c>
      <c r="C26" s="161" t="s">
        <v>300</v>
      </c>
      <c r="D26" s="64" t="s">
        <v>133</v>
      </c>
      <c r="E26" s="152" t="s">
        <v>301</v>
      </c>
      <c r="F26" s="152" t="s">
        <v>302</v>
      </c>
      <c r="G26" s="152" t="s">
        <v>303</v>
      </c>
      <c r="H26" s="64"/>
      <c r="I26" s="101"/>
      <c r="J26" s="64"/>
      <c r="K26" s="206" t="s">
        <v>147</v>
      </c>
      <c r="L26" s="183" t="s">
        <v>304</v>
      </c>
      <c r="M26" s="185" t="s">
        <v>305</v>
      </c>
      <c r="U26" s="192"/>
      <c r="AA26" s="193">
        <f>IF(OR(I26="Fail",ISBLANK(I26)),INDEX('Issue Code Table'!C:C,MATCH(L:L,'Issue Code Table'!A:A,0)),IF(K26="Critical",6,IF(K26="Significant",5,IF(K26="Moderate",3,2))))</f>
        <v>7</v>
      </c>
    </row>
    <row r="27" spans="1:27" ht="291.75" customHeight="1" x14ac:dyDescent="0.3">
      <c r="A27" s="64" t="s">
        <v>306</v>
      </c>
      <c r="B27" s="152" t="s">
        <v>307</v>
      </c>
      <c r="C27" s="152" t="s">
        <v>308</v>
      </c>
      <c r="D27" s="64" t="s">
        <v>133</v>
      </c>
      <c r="E27" s="152" t="s">
        <v>309</v>
      </c>
      <c r="F27" s="152" t="s">
        <v>310</v>
      </c>
      <c r="G27" s="152" t="s">
        <v>311</v>
      </c>
      <c r="H27" s="64"/>
      <c r="I27" s="101"/>
      <c r="J27" s="64"/>
      <c r="K27" s="102" t="s">
        <v>164</v>
      </c>
      <c r="L27" s="183" t="s">
        <v>312</v>
      </c>
      <c r="M27" s="185" t="s">
        <v>313</v>
      </c>
      <c r="AA27" s="193" t="e">
        <f>IF(OR(I27="Fail",ISBLANK(I27)),INDEX('Issue Code Table'!C:C,MATCH(L:L,'Issue Code Table'!A:A,0)),IF(K27="Critical",6,IF(K27="Significant",5,IF(K27="Moderate",3,2))))</f>
        <v>#N/A</v>
      </c>
    </row>
    <row r="28" spans="1:27" ht="216.75" customHeight="1" x14ac:dyDescent="0.3">
      <c r="A28" s="64" t="s">
        <v>314</v>
      </c>
      <c r="B28" s="153" t="s">
        <v>315</v>
      </c>
      <c r="C28" s="154" t="s">
        <v>316</v>
      </c>
      <c r="D28" s="155" t="s">
        <v>153</v>
      </c>
      <c r="E28" s="156" t="s">
        <v>317</v>
      </c>
      <c r="F28" s="153" t="s">
        <v>318</v>
      </c>
      <c r="G28" s="100" t="s">
        <v>319</v>
      </c>
      <c r="H28" s="99"/>
      <c r="I28" s="101"/>
      <c r="J28" s="63"/>
      <c r="K28" s="102" t="s">
        <v>164</v>
      </c>
      <c r="L28" s="183" t="s">
        <v>320</v>
      </c>
      <c r="M28" s="185" t="s">
        <v>321</v>
      </c>
      <c r="AA28" s="193">
        <f>IF(OR(I28="Fail",ISBLANK(I28)),INDEX('Issue Code Table'!C:C,MATCH(L:L,'Issue Code Table'!A:A,0)),IF(K28="Critical",6,IF(K28="Significant",5,IF(K28="Moderate",3,2))))</f>
        <v>4</v>
      </c>
    </row>
    <row r="29" spans="1:27" ht="285.75" customHeight="1" x14ac:dyDescent="0.3">
      <c r="A29" s="64" t="s">
        <v>322</v>
      </c>
      <c r="B29" s="151" t="s">
        <v>323</v>
      </c>
      <c r="C29" s="149" t="s">
        <v>324</v>
      </c>
      <c r="D29" s="151" t="s">
        <v>160</v>
      </c>
      <c r="E29" s="158" t="s">
        <v>325</v>
      </c>
      <c r="F29" s="100" t="s">
        <v>326</v>
      </c>
      <c r="G29" s="100" t="s">
        <v>327</v>
      </c>
      <c r="H29" s="64"/>
      <c r="I29" s="101"/>
      <c r="J29" s="64"/>
      <c r="K29" s="102" t="s">
        <v>164</v>
      </c>
      <c r="L29" s="183" t="s">
        <v>328</v>
      </c>
      <c r="M29" s="181" t="s">
        <v>329</v>
      </c>
      <c r="AA29" s="193" t="e">
        <f>IF(OR(I29="Fail",ISBLANK(I29)),INDEX('Issue Code Table'!C:C,MATCH(L:L,'Issue Code Table'!A:A,0)),IF(K29="Critical",6,IF(K29="Significant",5,IF(K29="Moderate",3,2))))</f>
        <v>#N/A</v>
      </c>
    </row>
    <row r="30" spans="1:27" ht="294.75" customHeight="1" x14ac:dyDescent="0.3">
      <c r="A30" s="64" t="s">
        <v>330</v>
      </c>
      <c r="B30" s="153" t="s">
        <v>331</v>
      </c>
      <c r="C30" s="154" t="s">
        <v>332</v>
      </c>
      <c r="D30" s="155" t="s">
        <v>153</v>
      </c>
      <c r="E30" s="158" t="s">
        <v>333</v>
      </c>
      <c r="F30" s="100" t="s">
        <v>334</v>
      </c>
      <c r="G30" s="100" t="s">
        <v>335</v>
      </c>
      <c r="H30" s="99"/>
      <c r="I30" s="101"/>
      <c r="J30" s="63"/>
      <c r="K30" s="102" t="s">
        <v>147</v>
      </c>
      <c r="L30" s="183" t="s">
        <v>336</v>
      </c>
      <c r="M30" s="98" t="s">
        <v>337</v>
      </c>
      <c r="AA30" s="193" t="e">
        <f>IF(OR(I30="Fail",ISBLANK(I30)),INDEX('Issue Code Table'!C:C,MATCH(L:L,'Issue Code Table'!A:A,0)),IF(K30="Critical",6,IF(K30="Significant",5,IF(K30="Moderate",3,2))))</f>
        <v>#N/A</v>
      </c>
    </row>
    <row r="31" spans="1:27" ht="195.75" customHeight="1" x14ac:dyDescent="0.3">
      <c r="A31" s="64" t="s">
        <v>338</v>
      </c>
      <c r="B31" s="153" t="s">
        <v>339</v>
      </c>
      <c r="C31" s="154" t="s">
        <v>340</v>
      </c>
      <c r="D31" s="155" t="s">
        <v>153</v>
      </c>
      <c r="E31" s="160" t="s">
        <v>341</v>
      </c>
      <c r="F31" s="160" t="s">
        <v>342</v>
      </c>
      <c r="G31" s="160" t="s">
        <v>343</v>
      </c>
      <c r="H31" s="162"/>
      <c r="I31" s="101"/>
      <c r="J31" s="63"/>
      <c r="K31" s="102" t="s">
        <v>164</v>
      </c>
      <c r="L31" s="183" t="s">
        <v>344</v>
      </c>
      <c r="M31" s="185" t="s">
        <v>345</v>
      </c>
      <c r="AA31" s="193">
        <f>IF(OR(I31="Fail",ISBLANK(I31)),INDEX('Issue Code Table'!C:C,MATCH(L:L,'Issue Code Table'!A:A,0)),IF(K31="Critical",6,IF(K31="Significant",5,IF(K31="Moderate",3,2))))</f>
        <v>3</v>
      </c>
    </row>
    <row r="32" spans="1:27" s="190" customFormat="1" ht="162.75" customHeight="1" x14ac:dyDescent="0.3">
      <c r="A32" s="64" t="s">
        <v>346</v>
      </c>
      <c r="B32" s="100" t="s">
        <v>347</v>
      </c>
      <c r="C32" s="163" t="s">
        <v>348</v>
      </c>
      <c r="D32" s="100" t="s">
        <v>153</v>
      </c>
      <c r="E32" s="152" t="s">
        <v>349</v>
      </c>
      <c r="F32" s="152" t="s">
        <v>350</v>
      </c>
      <c r="G32" s="152" t="s">
        <v>351</v>
      </c>
      <c r="H32" s="63"/>
      <c r="I32" s="101"/>
      <c r="J32" s="63"/>
      <c r="K32" s="102" t="s">
        <v>147</v>
      </c>
      <c r="L32" s="183" t="s">
        <v>352</v>
      </c>
      <c r="M32" s="185" t="s">
        <v>353</v>
      </c>
      <c r="U32" s="192"/>
      <c r="AA32" s="193" t="e">
        <f>IF(OR(I32="Fail",ISBLANK(I32)),INDEX('Issue Code Table'!C:C,MATCH(L:L,'Issue Code Table'!A:A,0)),IF(K32="Critical",6,IF(K32="Significant",5,IF(K32="Moderate",3,2))))</f>
        <v>#N/A</v>
      </c>
    </row>
    <row r="33" spans="1:27" ht="141.75" customHeight="1" x14ac:dyDescent="0.3">
      <c r="A33" s="64" t="s">
        <v>354</v>
      </c>
      <c r="B33" s="62" t="s">
        <v>355</v>
      </c>
      <c r="C33" s="148" t="s">
        <v>356</v>
      </c>
      <c r="D33" s="62" t="s">
        <v>133</v>
      </c>
      <c r="E33" s="158" t="s">
        <v>357</v>
      </c>
      <c r="F33" s="100" t="s">
        <v>358</v>
      </c>
      <c r="G33" s="100" t="s">
        <v>359</v>
      </c>
      <c r="H33" s="99"/>
      <c r="I33" s="101"/>
      <c r="J33" s="63"/>
      <c r="K33" s="102" t="s">
        <v>164</v>
      </c>
      <c r="L33" s="183" t="s">
        <v>360</v>
      </c>
      <c r="M33" s="185" t="s">
        <v>361</v>
      </c>
      <c r="AA33" s="193">
        <f>IF(OR(I33="Fail",ISBLANK(I33)),INDEX('Issue Code Table'!C:C,MATCH(L:L,'Issue Code Table'!A:A,0)),IF(K33="Critical",6,IF(K33="Significant",5,IF(K33="Moderate",3,2))))</f>
        <v>2</v>
      </c>
    </row>
    <row r="34" spans="1:27" ht="159.65" customHeight="1" x14ac:dyDescent="0.3">
      <c r="A34" s="64" t="s">
        <v>362</v>
      </c>
      <c r="B34" s="153" t="s">
        <v>363</v>
      </c>
      <c r="C34" s="154" t="s">
        <v>364</v>
      </c>
      <c r="D34" s="155" t="s">
        <v>133</v>
      </c>
      <c r="E34" s="156" t="s">
        <v>365</v>
      </c>
      <c r="F34" s="153" t="s">
        <v>366</v>
      </c>
      <c r="G34" s="99" t="s">
        <v>367</v>
      </c>
      <c r="H34" s="99"/>
      <c r="I34" s="101"/>
      <c r="J34" s="63"/>
      <c r="K34" s="102" t="s">
        <v>164</v>
      </c>
      <c r="L34" s="183" t="s">
        <v>368</v>
      </c>
      <c r="M34" s="185" t="s">
        <v>369</v>
      </c>
      <c r="AA34" s="193" t="e">
        <f>IF(OR(I34="Fail",ISBLANK(I34)),INDEX('Issue Code Table'!C:C,MATCH(L:L,'Issue Code Table'!A:A,0)),IF(K34="Critical",6,IF(K34="Significant",5,IF(K34="Moderate",3,2))))</f>
        <v>#N/A</v>
      </c>
    </row>
    <row r="35" spans="1:27" ht="106.5" customHeight="1" x14ac:dyDescent="0.3">
      <c r="A35" s="64" t="s">
        <v>370</v>
      </c>
      <c r="B35" s="151" t="s">
        <v>371</v>
      </c>
      <c r="C35" s="149" t="s">
        <v>372</v>
      </c>
      <c r="D35" s="151" t="s">
        <v>133</v>
      </c>
      <c r="E35" s="158" t="s">
        <v>373</v>
      </c>
      <c r="F35" s="100" t="s">
        <v>374</v>
      </c>
      <c r="G35" s="100" t="s">
        <v>375</v>
      </c>
      <c r="H35" s="64"/>
      <c r="I35" s="101"/>
      <c r="J35" s="64"/>
      <c r="K35" s="102" t="s">
        <v>147</v>
      </c>
      <c r="L35" s="183" t="s">
        <v>376</v>
      </c>
      <c r="M35" s="185" t="s">
        <v>377</v>
      </c>
      <c r="AA35" s="193">
        <f>IF(OR(I35="Fail",ISBLANK(I35)),INDEX('Issue Code Table'!C:C,MATCH(L:L,'Issue Code Table'!A:A,0)),IF(K35="Critical",6,IF(K35="Significant",5,IF(K35="Moderate",3,2))))</f>
        <v>6</v>
      </c>
    </row>
    <row r="36" spans="1:27" ht="75.75" customHeight="1" x14ac:dyDescent="0.3">
      <c r="A36" s="64" t="s">
        <v>378</v>
      </c>
      <c r="B36" s="62" t="s">
        <v>379</v>
      </c>
      <c r="C36" s="148" t="s">
        <v>380</v>
      </c>
      <c r="D36" s="62" t="s">
        <v>153</v>
      </c>
      <c r="E36" s="156" t="s">
        <v>381</v>
      </c>
      <c r="F36" s="153" t="s">
        <v>382</v>
      </c>
      <c r="G36" s="99" t="s">
        <v>383</v>
      </c>
      <c r="H36" s="99"/>
      <c r="I36" s="101"/>
      <c r="J36" s="63"/>
      <c r="K36" s="102" t="s">
        <v>147</v>
      </c>
      <c r="L36" s="183" t="s">
        <v>198</v>
      </c>
      <c r="M36" s="185" t="s">
        <v>199</v>
      </c>
      <c r="AA36" s="193">
        <f>IF(OR(I36="Fail",ISBLANK(I36)),INDEX('Issue Code Table'!C:C,MATCH(L:L,'Issue Code Table'!A:A,0)),IF(K36="Critical",6,IF(K36="Significant",5,IF(K36="Moderate",3,2))))</f>
        <v>5</v>
      </c>
    </row>
    <row r="37" spans="1:27" s="190" customFormat="1" ht="100" x14ac:dyDescent="0.3">
      <c r="A37" s="64" t="s">
        <v>384</v>
      </c>
      <c r="B37" s="153" t="s">
        <v>385</v>
      </c>
      <c r="C37" s="154" t="s">
        <v>386</v>
      </c>
      <c r="D37" s="155" t="s">
        <v>133</v>
      </c>
      <c r="E37" s="156" t="s">
        <v>387</v>
      </c>
      <c r="F37" s="153" t="s">
        <v>388</v>
      </c>
      <c r="G37" s="99" t="s">
        <v>389</v>
      </c>
      <c r="H37" s="99"/>
      <c r="I37" s="101"/>
      <c r="J37" s="63"/>
      <c r="K37" s="102" t="s">
        <v>147</v>
      </c>
      <c r="L37" s="183" t="s">
        <v>390</v>
      </c>
      <c r="M37" s="185" t="s">
        <v>391</v>
      </c>
      <c r="N37" s="200"/>
      <c r="U37" s="192"/>
      <c r="AA37" s="193">
        <f>IF(OR(I37="Fail",ISBLANK(I37)),INDEX('Issue Code Table'!C:C,MATCH(L:L,'Issue Code Table'!A:A,0)),IF(K37="Critical",6,IF(K37="Significant",5,IF(K37="Moderate",3,2))))</f>
        <v>5</v>
      </c>
    </row>
    <row r="38" spans="1:27" ht="105" customHeight="1" x14ac:dyDescent="0.3">
      <c r="A38" s="64" t="s">
        <v>392</v>
      </c>
      <c r="B38" s="100" t="s">
        <v>393</v>
      </c>
      <c r="C38" s="163" t="s">
        <v>394</v>
      </c>
      <c r="D38" s="100" t="s">
        <v>133</v>
      </c>
      <c r="E38" s="158" t="s">
        <v>395</v>
      </c>
      <c r="F38" s="100" t="s">
        <v>396</v>
      </c>
      <c r="G38" s="100" t="s">
        <v>397</v>
      </c>
      <c r="H38" s="63"/>
      <c r="I38" s="101"/>
      <c r="J38" s="63" t="s">
        <v>398</v>
      </c>
      <c r="K38" s="102" t="s">
        <v>147</v>
      </c>
      <c r="L38" s="183" t="s">
        <v>376</v>
      </c>
      <c r="M38" s="185" t="s">
        <v>377</v>
      </c>
      <c r="AA38" s="193">
        <f>IF(OR(I38="Fail",ISBLANK(I38)),INDEX('Issue Code Table'!C:C,MATCH(L:L,'Issue Code Table'!A:A,0)),IF(K38="Critical",6,IF(K38="Significant",5,IF(K38="Moderate",3,2))))</f>
        <v>6</v>
      </c>
    </row>
    <row r="39" spans="1:27" s="190" customFormat="1" ht="364" x14ac:dyDescent="0.3">
      <c r="A39" s="64" t="s">
        <v>399</v>
      </c>
      <c r="B39" s="101" t="s">
        <v>244</v>
      </c>
      <c r="C39" s="101" t="s">
        <v>245</v>
      </c>
      <c r="D39" s="155" t="s">
        <v>133</v>
      </c>
      <c r="E39" s="101" t="s">
        <v>400</v>
      </c>
      <c r="F39" s="101" t="s">
        <v>401</v>
      </c>
      <c r="G39" s="101" t="s">
        <v>402</v>
      </c>
      <c r="H39" s="162"/>
      <c r="I39" s="101"/>
      <c r="J39" s="101" t="s">
        <v>403</v>
      </c>
      <c r="K39" s="299" t="s">
        <v>147</v>
      </c>
      <c r="L39" s="184" t="s">
        <v>404</v>
      </c>
      <c r="M39" s="181" t="s">
        <v>405</v>
      </c>
      <c r="N39" s="200"/>
      <c r="U39" s="192"/>
      <c r="AA39" s="193" t="e">
        <f>IF(OR(I39="Fail",ISBLANK(I39)),INDEX('Issue Code Table'!C:C,MATCH(L:L,'Issue Code Table'!A:A,0)),IF(K39="Critical",6,IF(K39="Significant",5,IF(K39="Moderate",3,2))))</f>
        <v>#N/A</v>
      </c>
    </row>
    <row r="40" spans="1:27" x14ac:dyDescent="0.3">
      <c r="A40" s="105"/>
      <c r="B40" s="218" t="s">
        <v>406</v>
      </c>
      <c r="C40" s="106"/>
      <c r="D40" s="106"/>
      <c r="E40" s="105"/>
      <c r="F40" s="105"/>
      <c r="G40" s="105"/>
      <c r="H40" s="105"/>
      <c r="I40" s="105"/>
      <c r="J40" s="105"/>
      <c r="K40" s="105"/>
      <c r="L40" s="105"/>
      <c r="M40" s="105"/>
      <c r="AA40" s="105"/>
    </row>
    <row r="42" spans="1:27" ht="15" hidden="1" customHeight="1" x14ac:dyDescent="0.3"/>
    <row r="43" spans="1:27" hidden="1" x14ac:dyDescent="0.3">
      <c r="F43" s="190" t="s">
        <v>407</v>
      </c>
    </row>
    <row r="44" spans="1:27" hidden="1" x14ac:dyDescent="0.3">
      <c r="F44" s="190" t="s">
        <v>56</v>
      </c>
      <c r="L44" s="192"/>
    </row>
    <row r="45" spans="1:27" hidden="1" x14ac:dyDescent="0.3">
      <c r="F45" s="190" t="s">
        <v>57</v>
      </c>
      <c r="L45" s="192"/>
    </row>
    <row r="46" spans="1:27" hidden="1" x14ac:dyDescent="0.3">
      <c r="F46" s="190" t="s">
        <v>45</v>
      </c>
      <c r="L46" s="192"/>
    </row>
    <row r="47" spans="1:27" hidden="1" x14ac:dyDescent="0.3">
      <c r="F47" s="190" t="s">
        <v>408</v>
      </c>
      <c r="L47" s="192"/>
    </row>
    <row r="48" spans="1:27" hidden="1" x14ac:dyDescent="0.3">
      <c r="F48" s="190"/>
      <c r="L48" s="192"/>
    </row>
    <row r="49" spans="6:12" hidden="1" x14ac:dyDescent="0.3">
      <c r="F49" s="197" t="s">
        <v>409</v>
      </c>
      <c r="L49" s="192"/>
    </row>
    <row r="50" spans="6:12" hidden="1" x14ac:dyDescent="0.3">
      <c r="F50" s="104" t="s">
        <v>138</v>
      </c>
      <c r="L50" s="192"/>
    </row>
    <row r="51" spans="6:12" hidden="1" x14ac:dyDescent="0.3">
      <c r="F51" s="197" t="s">
        <v>147</v>
      </c>
      <c r="L51" s="192"/>
    </row>
    <row r="52" spans="6:12" hidden="1" x14ac:dyDescent="0.3">
      <c r="F52" s="197" t="s">
        <v>164</v>
      </c>
      <c r="L52" s="192"/>
    </row>
    <row r="53" spans="6:12" hidden="1" x14ac:dyDescent="0.3">
      <c r="F53" s="197" t="s">
        <v>228</v>
      </c>
      <c r="L53" s="192"/>
    </row>
    <row r="54" spans="6:12" hidden="1" x14ac:dyDescent="0.3"/>
    <row r="55" spans="6:12" hidden="1" x14ac:dyDescent="0.3"/>
    <row r="56" spans="6:12" hidden="1" x14ac:dyDescent="0.3"/>
    <row r="57" spans="6:12" hidden="1" x14ac:dyDescent="0.3"/>
    <row r="58" spans="6:12" hidden="1" x14ac:dyDescent="0.3"/>
    <row r="59" spans="6:12" hidden="1" x14ac:dyDescent="0.3"/>
    <row r="60" spans="6:12" hidden="1" x14ac:dyDescent="0.3"/>
    <row r="61" spans="6:12" hidden="1" x14ac:dyDescent="0.3"/>
    <row r="62" spans="6:12" hidden="1" x14ac:dyDescent="0.3"/>
    <row r="63" spans="6:12" hidden="1" x14ac:dyDescent="0.3"/>
    <row r="64" spans="6:12" hidden="1" x14ac:dyDescent="0.3"/>
  </sheetData>
  <protectedRanges>
    <protectedRange password="E1A2" sqref="L38" name="Range1_3"/>
    <protectedRange password="E1A2" sqref="AA2" name="Range1_1_2"/>
    <protectedRange password="E1A2" sqref="L3:M3" name="Range1_2_1"/>
    <protectedRange password="E1A2" sqref="L4:M4" name="Range1_4"/>
    <protectedRange password="E1A2" sqref="L5 N5" name="Range1_5"/>
    <protectedRange password="E1A2" sqref="U5" name="Range1_1_1"/>
    <protectedRange password="E1A2" sqref="L18 N18" name="Range1_6"/>
    <protectedRange password="E1A2" sqref="U18" name="Range1_1_1_2"/>
    <protectedRange password="E1A2" sqref="L6 N6" name="Range1_7"/>
    <protectedRange password="E1A2" sqref="U6" name="Range1_1_1_3"/>
    <protectedRange password="E1A2" sqref="L7 N7" name="Range1_8"/>
    <protectedRange password="E1A2" sqref="U7" name="Range1_1_1_4"/>
    <protectedRange password="E1A2" sqref="L25" name="Range1_10"/>
    <protectedRange password="E1A2" sqref="L23:M23" name="Range1_9_2"/>
    <protectedRange password="E1A2" sqref="L19 N19" name="Range1_13"/>
    <protectedRange password="E1A2" sqref="L2:M2" name="Range1_1"/>
    <protectedRange password="E1A2" sqref="L8:M8" name="Range1_2"/>
    <protectedRange password="E1A2" sqref="L39:M39" name="Range1_6_1"/>
  </protectedRanges>
  <autoFilter ref="A2:M40" xr:uid="{00000000-0009-0000-0000-000003000000}"/>
  <dataConsolidate/>
  <phoneticPr fontId="24" type="noConversion"/>
  <conditionalFormatting sqref="L3:L38">
    <cfRule type="expression" dxfId="46" priority="151" stopIfTrue="1">
      <formula>ISERROR(AA3)</formula>
    </cfRule>
  </conditionalFormatting>
  <conditionalFormatting sqref="I3:I39">
    <cfRule type="cellIs" dxfId="45" priority="3" stopIfTrue="1" operator="equal">
      <formula>"Fail"</formula>
    </cfRule>
    <cfRule type="cellIs" dxfId="44" priority="4" stopIfTrue="1" operator="equal">
      <formula>"Pass"</formula>
    </cfRule>
    <cfRule type="cellIs" dxfId="43" priority="5" stopIfTrue="1" operator="equal">
      <formula>"Info"</formula>
    </cfRule>
  </conditionalFormatting>
  <conditionalFormatting sqref="L39">
    <cfRule type="expression" dxfId="42" priority="1" stopIfTrue="1">
      <formula>ISERROR(AA39)</formula>
    </cfRule>
  </conditionalFormatting>
  <dataValidations count="2">
    <dataValidation type="list" allowBlank="1" showInputMessage="1" showErrorMessage="1" sqref="K3:K39" xr:uid="{00000000-0002-0000-0300-000000000000}">
      <formula1>$F$50:$F$53</formula1>
    </dataValidation>
    <dataValidation type="list" allowBlank="1" showInputMessage="1" showErrorMessage="1" sqref="I3:I39" xr:uid="{00000000-0002-0000-0300-000001000000}">
      <formula1>$F$44:$F$47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3AA2-3053-493A-8A3F-0B18DE6916EF}">
  <sheetPr>
    <tabColor theme="4" tint="-0.249977111117893"/>
  </sheetPr>
  <dimension ref="A1:AJ70"/>
  <sheetViews>
    <sheetView zoomScale="50" zoomScaleNormal="50" workbookViewId="0">
      <pane ySplit="2" topLeftCell="A3" activePane="bottomLeft" state="frozen"/>
      <selection activeCell="O1" sqref="O1"/>
      <selection pane="bottomLeft" activeCell="G5" sqref="G5"/>
    </sheetView>
  </sheetViews>
  <sheetFormatPr defaultColWidth="22.7265625" defaultRowHeight="14.5" x14ac:dyDescent="0.35"/>
  <cols>
    <col min="1" max="1" width="10.81640625" style="253" bestFit="1" customWidth="1"/>
    <col min="2" max="2" width="11.81640625" style="268" customWidth="1"/>
    <col min="3" max="3" width="22.7265625" style="269" customWidth="1"/>
    <col min="4" max="5" width="22.7265625" style="253" customWidth="1"/>
    <col min="6" max="6" width="36.453125" style="253" customWidth="1"/>
    <col min="7" max="7" width="64.1796875" style="258" customWidth="1"/>
    <col min="8" max="10" width="22.7265625" style="253" customWidth="1"/>
    <col min="11" max="11" width="22.7265625" style="268" hidden="1" customWidth="1"/>
    <col min="12" max="12" width="15.7265625" style="253" customWidth="1"/>
    <col min="13" max="13" width="12.54296875" style="268" customWidth="1"/>
    <col min="14" max="14" width="12" style="268" customWidth="1"/>
    <col min="15" max="15" width="39.54296875" style="268" customWidth="1"/>
    <col min="16" max="16" width="6.1796875" style="253" customWidth="1"/>
    <col min="17" max="18" width="22.7265625" style="268" customWidth="1"/>
    <col min="19" max="19" width="31.81640625" style="268" customWidth="1"/>
    <col min="20" max="20" width="65.26953125" style="258" customWidth="1"/>
    <col min="21" max="21" width="52.26953125" style="191" hidden="1" customWidth="1"/>
    <col min="22" max="22" width="45.81640625" style="191" hidden="1" customWidth="1"/>
    <col min="24" max="25" width="22.7265625" style="253" customWidth="1"/>
    <col min="26" max="26" width="22.7265625" style="31"/>
    <col min="27" max="27" width="22.7265625" style="253" hidden="1" customWidth="1"/>
    <col min="28" max="16384" width="22.7265625" style="253"/>
  </cols>
  <sheetData>
    <row r="1" spans="1:35" s="200" customFormat="1" ht="14" x14ac:dyDescent="0.3">
      <c r="A1" s="29" t="s">
        <v>55</v>
      </c>
      <c r="B1" s="246"/>
      <c r="C1" s="246"/>
      <c r="D1" s="30"/>
      <c r="E1" s="30"/>
      <c r="F1" s="30"/>
      <c r="G1" s="30"/>
      <c r="H1" s="30"/>
      <c r="I1" s="30"/>
      <c r="J1" s="30"/>
      <c r="K1" s="188"/>
      <c r="L1" s="189"/>
      <c r="M1" s="189"/>
      <c r="N1" s="189"/>
      <c r="O1" s="189"/>
      <c r="P1" s="189"/>
      <c r="Q1" s="189"/>
      <c r="R1" s="189"/>
      <c r="S1" s="189"/>
      <c r="T1" s="189"/>
      <c r="U1" s="189"/>
      <c r="V1" s="189"/>
      <c r="AA1" s="189"/>
    </row>
    <row r="2" spans="1:35" ht="26" x14ac:dyDescent="0.35">
      <c r="A2" s="247" t="s">
        <v>116</v>
      </c>
      <c r="B2" s="247" t="s">
        <v>117</v>
      </c>
      <c r="C2" s="248" t="s">
        <v>118</v>
      </c>
      <c r="D2" s="247" t="s">
        <v>119</v>
      </c>
      <c r="E2" s="247" t="s">
        <v>410</v>
      </c>
      <c r="F2" s="247" t="s">
        <v>411</v>
      </c>
      <c r="G2" s="247" t="s">
        <v>121</v>
      </c>
      <c r="H2" s="247" t="s">
        <v>122</v>
      </c>
      <c r="I2" s="247" t="s">
        <v>123</v>
      </c>
      <c r="J2" s="247" t="s">
        <v>124</v>
      </c>
      <c r="K2" s="249" t="s">
        <v>412</v>
      </c>
      <c r="L2" s="247" t="s">
        <v>125</v>
      </c>
      <c r="M2" s="247" t="s">
        <v>126</v>
      </c>
      <c r="N2" s="109" t="s">
        <v>127</v>
      </c>
      <c r="O2" s="109" t="s">
        <v>413</v>
      </c>
      <c r="P2" s="250"/>
      <c r="Q2" s="251" t="s">
        <v>414</v>
      </c>
      <c r="R2" s="252" t="s">
        <v>415</v>
      </c>
      <c r="S2" s="252" t="s">
        <v>416</v>
      </c>
      <c r="T2" s="252" t="s">
        <v>417</v>
      </c>
      <c r="U2" s="240" t="s">
        <v>418</v>
      </c>
      <c r="V2" s="240" t="s">
        <v>419</v>
      </c>
      <c r="AA2" s="254" t="s">
        <v>129</v>
      </c>
    </row>
    <row r="3" spans="1:35" ht="137.5" x14ac:dyDescent="0.35">
      <c r="A3" s="181" t="s">
        <v>420</v>
      </c>
      <c r="B3" s="245" t="s">
        <v>180</v>
      </c>
      <c r="C3" s="245" t="s">
        <v>181</v>
      </c>
      <c r="D3" s="245" t="s">
        <v>421</v>
      </c>
      <c r="E3" s="245" t="s">
        <v>422</v>
      </c>
      <c r="F3" s="245" t="s">
        <v>423</v>
      </c>
      <c r="G3" s="245" t="s">
        <v>424</v>
      </c>
      <c r="H3" s="245" t="s">
        <v>425</v>
      </c>
      <c r="I3" s="245"/>
      <c r="J3" s="219"/>
      <c r="K3" s="255" t="s">
        <v>426</v>
      </c>
      <c r="L3" s="245"/>
      <c r="M3" s="245" t="s">
        <v>147</v>
      </c>
      <c r="N3" s="245" t="s">
        <v>212</v>
      </c>
      <c r="O3" s="245" t="s">
        <v>213</v>
      </c>
      <c r="P3" s="250"/>
      <c r="Q3" s="256" t="s">
        <v>427</v>
      </c>
      <c r="R3" s="256" t="s">
        <v>428</v>
      </c>
      <c r="S3" s="245" t="s">
        <v>429</v>
      </c>
      <c r="T3" s="245" t="s">
        <v>430</v>
      </c>
      <c r="U3" s="165" t="s">
        <v>431</v>
      </c>
      <c r="V3" s="165" t="s">
        <v>432</v>
      </c>
      <c r="AA3" s="193">
        <f>IF(OR(J3="Fail",ISBLANK(J3)),INDEX('Issue Code Table'!C:C,MATCH(N:N,'Issue Code Table'!A:A,0)),IF(M3="Critical",6,IF(M3="Significant",5,IF(M3="Moderate",3,2))))</f>
        <v>5</v>
      </c>
    </row>
    <row r="4" spans="1:35" ht="125" x14ac:dyDescent="0.35">
      <c r="A4" s="181" t="s">
        <v>433</v>
      </c>
      <c r="B4" s="245" t="s">
        <v>434</v>
      </c>
      <c r="C4" s="245" t="s">
        <v>435</v>
      </c>
      <c r="D4" s="245" t="s">
        <v>421</v>
      </c>
      <c r="E4" s="245" t="s">
        <v>436</v>
      </c>
      <c r="F4" s="245" t="s">
        <v>437</v>
      </c>
      <c r="G4" s="245" t="s">
        <v>438</v>
      </c>
      <c r="H4" s="245" t="s">
        <v>439</v>
      </c>
      <c r="I4" s="245"/>
      <c r="J4" s="219"/>
      <c r="K4" s="245" t="s">
        <v>440</v>
      </c>
      <c r="L4" s="245"/>
      <c r="M4" s="245" t="s">
        <v>147</v>
      </c>
      <c r="N4" s="245" t="s">
        <v>212</v>
      </c>
      <c r="O4" s="245" t="s">
        <v>213</v>
      </c>
      <c r="P4" s="250"/>
      <c r="Q4" s="256" t="s">
        <v>427</v>
      </c>
      <c r="R4" s="256" t="s">
        <v>441</v>
      </c>
      <c r="S4" s="245" t="s">
        <v>442</v>
      </c>
      <c r="T4" s="245" t="s">
        <v>443</v>
      </c>
      <c r="U4" s="165" t="s">
        <v>444</v>
      </c>
      <c r="V4" s="165" t="s">
        <v>445</v>
      </c>
      <c r="AA4" s="193">
        <f>IF(OR(J4="Fail",ISBLANK(J4)),INDEX('Issue Code Table'!C:C,MATCH(N:N,'Issue Code Table'!A:A,0)),IF(M4="Critical",6,IF(M4="Significant",5,IF(M4="Moderate",3,2))))</f>
        <v>5</v>
      </c>
    </row>
    <row r="5" spans="1:35" ht="125" x14ac:dyDescent="0.35">
      <c r="A5" s="181" t="s">
        <v>446</v>
      </c>
      <c r="B5" s="245" t="s">
        <v>207</v>
      </c>
      <c r="C5" s="245" t="s">
        <v>208</v>
      </c>
      <c r="D5" s="245" t="s">
        <v>421</v>
      </c>
      <c r="E5" s="245" t="s">
        <v>447</v>
      </c>
      <c r="F5" s="245" t="s">
        <v>448</v>
      </c>
      <c r="G5" s="245" t="s">
        <v>449</v>
      </c>
      <c r="H5" s="245" t="s">
        <v>450</v>
      </c>
      <c r="I5" s="245"/>
      <c r="J5" s="219"/>
      <c r="K5" s="255" t="s">
        <v>451</v>
      </c>
      <c r="L5" s="245"/>
      <c r="M5" s="245" t="s">
        <v>147</v>
      </c>
      <c r="N5" s="245" t="s">
        <v>212</v>
      </c>
      <c r="O5" s="245" t="s">
        <v>213</v>
      </c>
      <c r="P5" s="250"/>
      <c r="Q5" s="256" t="s">
        <v>427</v>
      </c>
      <c r="R5" s="256" t="s">
        <v>452</v>
      </c>
      <c r="S5" s="245" t="s">
        <v>453</v>
      </c>
      <c r="T5" s="245" t="s">
        <v>454</v>
      </c>
      <c r="U5" s="165" t="s">
        <v>455</v>
      </c>
      <c r="V5" s="165" t="s">
        <v>456</v>
      </c>
      <c r="AA5" s="193">
        <f>IF(OR(J5="Fail",ISBLANK(J5)),INDEX('Issue Code Table'!C:C,MATCH(N:N,'Issue Code Table'!A:A,0)),IF(M5="Critical",6,IF(M5="Significant",5,IF(M5="Moderate",3,2))))</f>
        <v>5</v>
      </c>
    </row>
    <row r="6" spans="1:35" ht="112.5" x14ac:dyDescent="0.35">
      <c r="A6" s="181" t="s">
        <v>457</v>
      </c>
      <c r="B6" s="245" t="s">
        <v>207</v>
      </c>
      <c r="C6" s="245" t="s">
        <v>208</v>
      </c>
      <c r="D6" s="245" t="s">
        <v>421</v>
      </c>
      <c r="E6" s="245" t="s">
        <v>458</v>
      </c>
      <c r="F6" s="245" t="s">
        <v>459</v>
      </c>
      <c r="G6" s="245" t="s">
        <v>460</v>
      </c>
      <c r="H6" s="245" t="s">
        <v>461</v>
      </c>
      <c r="I6" s="245"/>
      <c r="J6" s="219"/>
      <c r="K6" s="255" t="s">
        <v>462</v>
      </c>
      <c r="L6" s="245"/>
      <c r="M6" s="245" t="s">
        <v>147</v>
      </c>
      <c r="N6" s="245" t="s">
        <v>212</v>
      </c>
      <c r="O6" s="245" t="s">
        <v>213</v>
      </c>
      <c r="P6" s="250"/>
      <c r="Q6" s="256" t="s">
        <v>427</v>
      </c>
      <c r="R6" s="256" t="s">
        <v>463</v>
      </c>
      <c r="S6" s="245" t="s">
        <v>464</v>
      </c>
      <c r="T6" s="245" t="s">
        <v>465</v>
      </c>
      <c r="U6" s="165" t="s">
        <v>466</v>
      </c>
      <c r="V6" s="165" t="s">
        <v>467</v>
      </c>
      <c r="AA6" s="193">
        <f>IF(OR(J6="Fail",ISBLANK(J6)),INDEX('Issue Code Table'!C:C,MATCH(N:N,'Issue Code Table'!A:A,0)),IF(M6="Critical",6,IF(M6="Significant",5,IF(M6="Moderate",3,2))))</f>
        <v>5</v>
      </c>
    </row>
    <row r="7" spans="1:35" ht="137.5" x14ac:dyDescent="0.35">
      <c r="A7" s="181" t="s">
        <v>468</v>
      </c>
      <c r="B7" s="245" t="s">
        <v>207</v>
      </c>
      <c r="C7" s="245" t="s">
        <v>208</v>
      </c>
      <c r="D7" s="245" t="s">
        <v>421</v>
      </c>
      <c r="E7" s="245" t="s">
        <v>469</v>
      </c>
      <c r="F7" s="245" t="s">
        <v>470</v>
      </c>
      <c r="G7" s="245" t="s">
        <v>460</v>
      </c>
      <c r="H7" s="245" t="s">
        <v>471</v>
      </c>
      <c r="I7" s="245"/>
      <c r="J7" s="219"/>
      <c r="K7" s="255" t="s">
        <v>472</v>
      </c>
      <c r="L7" s="245"/>
      <c r="M7" s="245" t="s">
        <v>147</v>
      </c>
      <c r="N7" s="245" t="s">
        <v>212</v>
      </c>
      <c r="O7" s="245" t="s">
        <v>213</v>
      </c>
      <c r="P7" s="250"/>
      <c r="Q7" s="256" t="s">
        <v>427</v>
      </c>
      <c r="R7" s="256" t="s">
        <v>473</v>
      </c>
      <c r="S7" s="245" t="s">
        <v>474</v>
      </c>
      <c r="T7" s="245" t="s">
        <v>475</v>
      </c>
      <c r="U7" s="165" t="s">
        <v>476</v>
      </c>
      <c r="V7" s="165" t="s">
        <v>477</v>
      </c>
      <c r="AA7" s="193">
        <f>IF(OR(J7="Fail",ISBLANK(J7)),INDEX('Issue Code Table'!C:C,MATCH(N:N,'Issue Code Table'!A:A,0)),IF(M7="Critical",6,IF(M7="Significant",5,IF(M7="Moderate",3,2))))</f>
        <v>5</v>
      </c>
    </row>
    <row r="8" spans="1:35" ht="125" x14ac:dyDescent="0.35">
      <c r="A8" s="181" t="s">
        <v>478</v>
      </c>
      <c r="B8" s="245" t="s">
        <v>207</v>
      </c>
      <c r="C8" s="245" t="s">
        <v>208</v>
      </c>
      <c r="D8" s="245" t="s">
        <v>421</v>
      </c>
      <c r="E8" s="245" t="s">
        <v>479</v>
      </c>
      <c r="F8" s="245" t="s">
        <v>480</v>
      </c>
      <c r="G8" s="245" t="s">
        <v>460</v>
      </c>
      <c r="H8" s="245" t="s">
        <v>481</v>
      </c>
      <c r="I8" s="245"/>
      <c r="J8" s="219"/>
      <c r="K8" s="255" t="s">
        <v>482</v>
      </c>
      <c r="L8" s="245"/>
      <c r="M8" s="245" t="s">
        <v>147</v>
      </c>
      <c r="N8" s="245" t="s">
        <v>212</v>
      </c>
      <c r="O8" s="245" t="s">
        <v>213</v>
      </c>
      <c r="P8" s="250"/>
      <c r="Q8" s="256" t="s">
        <v>427</v>
      </c>
      <c r="R8" s="256" t="s">
        <v>483</v>
      </c>
      <c r="S8" s="245" t="s">
        <v>484</v>
      </c>
      <c r="T8" s="245" t="s">
        <v>485</v>
      </c>
      <c r="U8" s="165" t="s">
        <v>486</v>
      </c>
      <c r="V8" s="165" t="s">
        <v>487</v>
      </c>
      <c r="AA8" s="193">
        <f>IF(OR(J8="Fail",ISBLANK(J8)),INDEX('Issue Code Table'!C:C,MATCH(N:N,'Issue Code Table'!A:A,0)),IF(M8="Critical",6,IF(M8="Significant",5,IF(M8="Moderate",3,2))))</f>
        <v>5</v>
      </c>
    </row>
    <row r="9" spans="1:35" ht="100" x14ac:dyDescent="0.35">
      <c r="A9" s="181" t="s">
        <v>488</v>
      </c>
      <c r="B9" s="245" t="s">
        <v>207</v>
      </c>
      <c r="C9" s="245" t="s">
        <v>208</v>
      </c>
      <c r="D9" s="245" t="s">
        <v>421</v>
      </c>
      <c r="E9" s="245" t="s">
        <v>489</v>
      </c>
      <c r="F9" s="245" t="s">
        <v>490</v>
      </c>
      <c r="G9" s="245" t="s">
        <v>491</v>
      </c>
      <c r="H9" s="245" t="s">
        <v>492</v>
      </c>
      <c r="I9" s="245"/>
      <c r="J9" s="219"/>
      <c r="K9" s="255" t="s">
        <v>493</v>
      </c>
      <c r="L9" s="245"/>
      <c r="M9" s="245" t="s">
        <v>147</v>
      </c>
      <c r="N9" s="245" t="s">
        <v>212</v>
      </c>
      <c r="O9" s="245" t="s">
        <v>213</v>
      </c>
      <c r="P9" s="250"/>
      <c r="Q9" s="256" t="s">
        <v>494</v>
      </c>
      <c r="R9" s="256" t="s">
        <v>495</v>
      </c>
      <c r="S9" s="245" t="s">
        <v>496</v>
      </c>
      <c r="T9" s="245" t="s">
        <v>497</v>
      </c>
      <c r="U9" s="165" t="s">
        <v>498</v>
      </c>
      <c r="V9" s="165" t="s">
        <v>499</v>
      </c>
      <c r="AA9" s="193">
        <f>IF(OR(J9="Fail",ISBLANK(J9)),INDEX('Issue Code Table'!C:C,MATCH(N:N,'Issue Code Table'!A:A,0)),IF(M9="Critical",6,IF(M9="Significant",5,IF(M9="Moderate",3,2))))</f>
        <v>5</v>
      </c>
    </row>
    <row r="10" spans="1:35" ht="87.5" x14ac:dyDescent="0.35">
      <c r="A10" s="181" t="s">
        <v>500</v>
      </c>
      <c r="B10" s="245" t="s">
        <v>393</v>
      </c>
      <c r="C10" s="257" t="s">
        <v>501</v>
      </c>
      <c r="D10" s="245" t="s">
        <v>421</v>
      </c>
      <c r="E10" s="245" t="s">
        <v>502</v>
      </c>
      <c r="F10" s="245" t="s">
        <v>503</v>
      </c>
      <c r="G10" s="245" t="s">
        <v>504</v>
      </c>
      <c r="H10" s="245" t="s">
        <v>505</v>
      </c>
      <c r="I10" s="245"/>
      <c r="J10" s="219"/>
      <c r="K10" s="255" t="s">
        <v>506</v>
      </c>
      <c r="L10" s="245"/>
      <c r="M10" s="245" t="s">
        <v>147</v>
      </c>
      <c r="N10" s="222" t="s">
        <v>507</v>
      </c>
      <c r="O10" s="222" t="s">
        <v>508</v>
      </c>
      <c r="P10" s="250"/>
      <c r="Q10" s="256" t="s">
        <v>494</v>
      </c>
      <c r="R10" s="256" t="s">
        <v>509</v>
      </c>
      <c r="S10" s="245" t="s">
        <v>510</v>
      </c>
      <c r="T10" s="245" t="s">
        <v>511</v>
      </c>
      <c r="U10" s="165" t="s">
        <v>512</v>
      </c>
      <c r="V10" s="165" t="s">
        <v>513</v>
      </c>
      <c r="AA10" s="193">
        <f>IF(OR(J10="Fail",ISBLANK(J10)),INDEX('Issue Code Table'!C:C,MATCH(N:N,'Issue Code Table'!A:A,0)),IF(M10="Critical",6,IF(M10="Significant",5,IF(M10="Moderate",3,2))))</f>
        <v>6</v>
      </c>
    </row>
    <row r="11" spans="1:35" ht="125" x14ac:dyDescent="0.35">
      <c r="A11" s="181" t="s">
        <v>514</v>
      </c>
      <c r="B11" s="245" t="s">
        <v>379</v>
      </c>
      <c r="C11" s="245" t="s">
        <v>380</v>
      </c>
      <c r="D11" s="245" t="s">
        <v>421</v>
      </c>
      <c r="E11" s="245" t="s">
        <v>515</v>
      </c>
      <c r="F11" s="245" t="s">
        <v>516</v>
      </c>
      <c r="G11" s="245" t="s">
        <v>517</v>
      </c>
      <c r="H11" s="245" t="s">
        <v>518</v>
      </c>
      <c r="I11" s="245"/>
      <c r="J11" s="219"/>
      <c r="K11" s="255" t="s">
        <v>519</v>
      </c>
      <c r="L11" s="245"/>
      <c r="M11" s="245" t="s">
        <v>147</v>
      </c>
      <c r="N11" s="245" t="s">
        <v>198</v>
      </c>
      <c r="O11" s="245" t="s">
        <v>199</v>
      </c>
      <c r="P11" s="250"/>
      <c r="Q11" s="256" t="s">
        <v>494</v>
      </c>
      <c r="R11" s="256" t="s">
        <v>520</v>
      </c>
      <c r="S11" s="245" t="s">
        <v>521</v>
      </c>
      <c r="T11" s="245" t="s">
        <v>522</v>
      </c>
      <c r="U11" s="165" t="s">
        <v>523</v>
      </c>
      <c r="V11" s="165" t="s">
        <v>524</v>
      </c>
      <c r="AA11" s="193">
        <f>IF(OR(J11="Fail",ISBLANK(J11)),INDEX('Issue Code Table'!C:C,MATCH(N:N,'Issue Code Table'!A:A,0)),IF(M11="Critical",6,IF(M11="Significant",5,IF(M11="Moderate",3,2))))</f>
        <v>5</v>
      </c>
    </row>
    <row r="12" spans="1:35" ht="87.5" x14ac:dyDescent="0.35">
      <c r="A12" s="181" t="s">
        <v>525</v>
      </c>
      <c r="B12" s="245" t="s">
        <v>385</v>
      </c>
      <c r="C12" s="245" t="s">
        <v>386</v>
      </c>
      <c r="D12" s="245" t="s">
        <v>421</v>
      </c>
      <c r="E12" s="245" t="s">
        <v>526</v>
      </c>
      <c r="F12" s="245" t="s">
        <v>527</v>
      </c>
      <c r="G12" s="245" t="s">
        <v>528</v>
      </c>
      <c r="H12" s="245" t="s">
        <v>529</v>
      </c>
      <c r="I12" s="245"/>
      <c r="J12" s="219"/>
      <c r="K12" s="255" t="s">
        <v>530</v>
      </c>
      <c r="L12" s="245"/>
      <c r="M12" s="245" t="s">
        <v>147</v>
      </c>
      <c r="N12" s="245" t="s">
        <v>531</v>
      </c>
      <c r="O12" s="245" t="s">
        <v>532</v>
      </c>
      <c r="P12" s="250"/>
      <c r="Q12" s="256" t="s">
        <v>494</v>
      </c>
      <c r="R12" s="256" t="s">
        <v>533</v>
      </c>
      <c r="S12" s="245" t="s">
        <v>534</v>
      </c>
      <c r="T12" s="245" t="s">
        <v>535</v>
      </c>
      <c r="U12" s="165" t="s">
        <v>536</v>
      </c>
      <c r="V12" s="165" t="s">
        <v>537</v>
      </c>
      <c r="AA12" s="193">
        <f>IF(OR(J12="Fail",ISBLANK(J12)),INDEX('Issue Code Table'!C:C,MATCH(N:N,'Issue Code Table'!A:A,0)),IF(M12="Critical",6,IF(M12="Significant",5,IF(M12="Moderate",3,2))))</f>
        <v>6</v>
      </c>
    </row>
    <row r="13" spans="1:35" ht="100" x14ac:dyDescent="0.35">
      <c r="A13" s="181" t="s">
        <v>538</v>
      </c>
      <c r="B13" s="245" t="s">
        <v>385</v>
      </c>
      <c r="C13" s="245" t="s">
        <v>386</v>
      </c>
      <c r="D13" s="245" t="s">
        <v>421</v>
      </c>
      <c r="E13" s="245" t="s">
        <v>539</v>
      </c>
      <c r="F13" s="245" t="s">
        <v>540</v>
      </c>
      <c r="G13" s="245" t="s">
        <v>541</v>
      </c>
      <c r="H13" s="245" t="s">
        <v>542</v>
      </c>
      <c r="I13" s="245"/>
      <c r="J13" s="219"/>
      <c r="K13" s="255" t="s">
        <v>543</v>
      </c>
      <c r="L13" s="245"/>
      <c r="M13" s="245" t="s">
        <v>147</v>
      </c>
      <c r="N13" s="245" t="s">
        <v>531</v>
      </c>
      <c r="O13" s="245" t="s">
        <v>532</v>
      </c>
      <c r="P13" s="250"/>
      <c r="Q13" s="256" t="s">
        <v>494</v>
      </c>
      <c r="R13" s="256" t="s">
        <v>544</v>
      </c>
      <c r="S13" s="245" t="s">
        <v>545</v>
      </c>
      <c r="T13" s="245" t="s">
        <v>546</v>
      </c>
      <c r="U13" s="165" t="s">
        <v>547</v>
      </c>
      <c r="V13" s="165" t="s">
        <v>548</v>
      </c>
      <c r="AA13" s="193">
        <f>IF(OR(J13="Fail",ISBLANK(J13)),INDEX('Issue Code Table'!C:C,MATCH(N:N,'Issue Code Table'!A:A,0)),IF(M13="Critical",6,IF(M13="Significant",5,IF(M13="Moderate",3,2))))</f>
        <v>6</v>
      </c>
    </row>
    <row r="14" spans="1:35" s="258" customFormat="1" ht="87.5" x14ac:dyDescent="0.25">
      <c r="A14" s="181" t="s">
        <v>549</v>
      </c>
      <c r="B14" s="245" t="s">
        <v>232</v>
      </c>
      <c r="C14" s="245" t="s">
        <v>233</v>
      </c>
      <c r="D14" s="245" t="s">
        <v>421</v>
      </c>
      <c r="E14" s="245" t="s">
        <v>550</v>
      </c>
      <c r="F14" s="245" t="s">
        <v>551</v>
      </c>
      <c r="G14" s="245" t="s">
        <v>552</v>
      </c>
      <c r="H14" s="245" t="s">
        <v>553</v>
      </c>
      <c r="I14" s="245"/>
      <c r="J14" s="219"/>
      <c r="K14" s="255" t="s">
        <v>554</v>
      </c>
      <c r="L14" s="245"/>
      <c r="M14" s="245" t="s">
        <v>164</v>
      </c>
      <c r="N14" s="245" t="s">
        <v>237</v>
      </c>
      <c r="O14" s="245" t="s">
        <v>238</v>
      </c>
      <c r="P14" s="250"/>
      <c r="Q14" s="256" t="s">
        <v>494</v>
      </c>
      <c r="R14" s="256" t="s">
        <v>555</v>
      </c>
      <c r="S14" s="245" t="s">
        <v>556</v>
      </c>
      <c r="T14" s="245" t="s">
        <v>557</v>
      </c>
      <c r="U14" s="165" t="s">
        <v>558</v>
      </c>
      <c r="V14" s="165"/>
      <c r="X14" s="253"/>
      <c r="Y14" s="253"/>
      <c r="AA14" s="193">
        <f>IF(OR(J14="Fail",ISBLANK(J14)),INDEX('Issue Code Table'!C:C,MATCH(N:N,'Issue Code Table'!A:A,0)),IF(M14="Critical",6,IF(M14="Significant",5,IF(M14="Moderate",3,2))))</f>
        <v>4</v>
      </c>
      <c r="AB14" s="253"/>
      <c r="AC14" s="253"/>
      <c r="AD14" s="253"/>
      <c r="AE14" s="253"/>
      <c r="AF14" s="253"/>
      <c r="AG14" s="253"/>
      <c r="AH14" s="253"/>
      <c r="AI14" s="253"/>
    </row>
    <row r="15" spans="1:35" ht="87.5" x14ac:dyDescent="0.35">
      <c r="A15" s="181" t="s">
        <v>559</v>
      </c>
      <c r="B15" s="245" t="s">
        <v>232</v>
      </c>
      <c r="C15" s="245" t="s">
        <v>233</v>
      </c>
      <c r="D15" s="245" t="s">
        <v>421</v>
      </c>
      <c r="E15" s="245" t="s">
        <v>560</v>
      </c>
      <c r="F15" s="245" t="s">
        <v>551</v>
      </c>
      <c r="G15" s="245" t="s">
        <v>561</v>
      </c>
      <c r="H15" s="245" t="s">
        <v>562</v>
      </c>
      <c r="I15" s="245"/>
      <c r="J15" s="219"/>
      <c r="K15" s="255" t="s">
        <v>563</v>
      </c>
      <c r="L15" s="245"/>
      <c r="M15" s="245" t="s">
        <v>164</v>
      </c>
      <c r="N15" s="245" t="s">
        <v>237</v>
      </c>
      <c r="O15" s="245" t="s">
        <v>238</v>
      </c>
      <c r="P15" s="250"/>
      <c r="Q15" s="256" t="s">
        <v>494</v>
      </c>
      <c r="R15" s="256" t="s">
        <v>564</v>
      </c>
      <c r="S15" s="245" t="s">
        <v>565</v>
      </c>
      <c r="T15" s="245" t="s">
        <v>566</v>
      </c>
      <c r="U15" s="165" t="s">
        <v>567</v>
      </c>
      <c r="V15" s="165"/>
      <c r="AA15" s="193">
        <f>IF(OR(J15="Fail",ISBLANK(J15)),INDEX('Issue Code Table'!C:C,MATCH(N:N,'Issue Code Table'!A:A,0)),IF(M15="Critical",6,IF(M15="Significant",5,IF(M15="Moderate",3,2))))</f>
        <v>4</v>
      </c>
    </row>
    <row r="16" spans="1:35" ht="100" x14ac:dyDescent="0.35">
      <c r="A16" s="181" t="s">
        <v>568</v>
      </c>
      <c r="B16" s="245" t="s">
        <v>232</v>
      </c>
      <c r="C16" s="245" t="s">
        <v>233</v>
      </c>
      <c r="D16" s="245" t="s">
        <v>421</v>
      </c>
      <c r="E16" s="245" t="s">
        <v>569</v>
      </c>
      <c r="F16" s="245" t="s">
        <v>551</v>
      </c>
      <c r="G16" s="245" t="s">
        <v>570</v>
      </c>
      <c r="H16" s="245" t="s">
        <v>571</v>
      </c>
      <c r="I16" s="245"/>
      <c r="J16" s="219"/>
      <c r="K16" s="255" t="s">
        <v>572</v>
      </c>
      <c r="L16" s="245"/>
      <c r="M16" s="245" t="s">
        <v>164</v>
      </c>
      <c r="N16" s="245" t="s">
        <v>237</v>
      </c>
      <c r="O16" s="245" t="s">
        <v>238</v>
      </c>
      <c r="P16" s="250"/>
      <c r="Q16" s="256" t="s">
        <v>494</v>
      </c>
      <c r="R16" s="256" t="s">
        <v>573</v>
      </c>
      <c r="S16" s="245" t="s">
        <v>574</v>
      </c>
      <c r="T16" s="245" t="s">
        <v>575</v>
      </c>
      <c r="U16" s="165" t="s">
        <v>576</v>
      </c>
      <c r="V16" s="165"/>
      <c r="AA16" s="193">
        <f>IF(OR(J16="Fail",ISBLANK(J16)),INDEX('Issue Code Table'!C:C,MATCH(N:N,'Issue Code Table'!A:A,0)),IF(M16="Critical",6,IF(M16="Significant",5,IF(M16="Moderate",3,2))))</f>
        <v>4</v>
      </c>
    </row>
    <row r="17" spans="1:35" s="258" customFormat="1" ht="87.5" x14ac:dyDescent="0.25">
      <c r="A17" s="181" t="s">
        <v>577</v>
      </c>
      <c r="B17" s="245" t="s">
        <v>232</v>
      </c>
      <c r="C17" s="245" t="s">
        <v>233</v>
      </c>
      <c r="D17" s="245" t="s">
        <v>421</v>
      </c>
      <c r="E17" s="245" t="s">
        <v>578</v>
      </c>
      <c r="F17" s="245" t="s">
        <v>551</v>
      </c>
      <c r="G17" s="245" t="s">
        <v>579</v>
      </c>
      <c r="H17" s="245" t="s">
        <v>580</v>
      </c>
      <c r="I17" s="245"/>
      <c r="J17" s="219"/>
      <c r="K17" s="255" t="s">
        <v>581</v>
      </c>
      <c r="L17" s="245"/>
      <c r="M17" s="245" t="s">
        <v>164</v>
      </c>
      <c r="N17" s="245" t="s">
        <v>237</v>
      </c>
      <c r="O17" s="245" t="s">
        <v>238</v>
      </c>
      <c r="P17" s="250"/>
      <c r="Q17" s="256" t="s">
        <v>494</v>
      </c>
      <c r="R17" s="256" t="s">
        <v>582</v>
      </c>
      <c r="S17" s="245" t="s">
        <v>556</v>
      </c>
      <c r="T17" s="245" t="s">
        <v>583</v>
      </c>
      <c r="U17" s="165" t="s">
        <v>584</v>
      </c>
      <c r="V17" s="165"/>
      <c r="X17" s="253"/>
      <c r="Y17" s="253"/>
      <c r="AA17" s="193">
        <f>IF(OR(J17="Fail",ISBLANK(J17)),INDEX('Issue Code Table'!C:C,MATCH(N:N,'Issue Code Table'!A:A,0)),IF(M17="Critical",6,IF(M17="Significant",5,IF(M17="Moderate",3,2))))</f>
        <v>4</v>
      </c>
      <c r="AB17" s="253"/>
      <c r="AC17" s="253"/>
      <c r="AD17" s="253"/>
      <c r="AE17" s="253"/>
      <c r="AF17" s="253"/>
      <c r="AG17" s="253"/>
      <c r="AH17" s="253"/>
      <c r="AI17" s="253"/>
    </row>
    <row r="18" spans="1:35" s="258" customFormat="1" ht="75" x14ac:dyDescent="0.25">
      <c r="A18" s="181" t="s">
        <v>585</v>
      </c>
      <c r="B18" s="245" t="s">
        <v>379</v>
      </c>
      <c r="C18" s="257" t="s">
        <v>380</v>
      </c>
      <c r="D18" s="245" t="s">
        <v>421</v>
      </c>
      <c r="E18" s="245" t="s">
        <v>586</v>
      </c>
      <c r="F18" s="245" t="s">
        <v>587</v>
      </c>
      <c r="G18" s="245" t="s">
        <v>588</v>
      </c>
      <c r="H18" s="245" t="s">
        <v>589</v>
      </c>
      <c r="I18" s="245"/>
      <c r="J18" s="219"/>
      <c r="K18" s="255" t="s">
        <v>590</v>
      </c>
      <c r="L18" s="245"/>
      <c r="M18" s="245" t="s">
        <v>147</v>
      </c>
      <c r="N18" s="245" t="s">
        <v>212</v>
      </c>
      <c r="O18" s="245" t="s">
        <v>213</v>
      </c>
      <c r="P18" s="250"/>
      <c r="Q18" s="256" t="s">
        <v>494</v>
      </c>
      <c r="R18" s="256" t="s">
        <v>591</v>
      </c>
      <c r="S18" s="245" t="s">
        <v>592</v>
      </c>
      <c r="T18" s="245" t="s">
        <v>593</v>
      </c>
      <c r="U18" s="165" t="s">
        <v>594</v>
      </c>
      <c r="V18" s="165" t="s">
        <v>595</v>
      </c>
      <c r="X18" s="253"/>
      <c r="Y18" s="253"/>
      <c r="AA18" s="193">
        <f>IF(OR(J18="Fail",ISBLANK(J18)),INDEX('Issue Code Table'!C:C,MATCH(N:N,'Issue Code Table'!A:A,0)),IF(M18="Critical",6,IF(M18="Significant",5,IF(M18="Moderate",3,2))))</f>
        <v>5</v>
      </c>
      <c r="AB18" s="253"/>
      <c r="AC18" s="253"/>
      <c r="AD18" s="253"/>
      <c r="AE18" s="253"/>
      <c r="AF18" s="253"/>
      <c r="AG18" s="253"/>
      <c r="AH18" s="253"/>
      <c r="AI18" s="253"/>
    </row>
    <row r="19" spans="1:35" s="258" customFormat="1" ht="125" x14ac:dyDescent="0.25">
      <c r="A19" s="181" t="s">
        <v>596</v>
      </c>
      <c r="B19" s="245" t="s">
        <v>278</v>
      </c>
      <c r="C19" s="245" t="s">
        <v>279</v>
      </c>
      <c r="D19" s="245" t="s">
        <v>421</v>
      </c>
      <c r="E19" s="245" t="s">
        <v>597</v>
      </c>
      <c r="F19" s="245" t="s">
        <v>598</v>
      </c>
      <c r="G19" s="245" t="s">
        <v>599</v>
      </c>
      <c r="H19" s="245" t="s">
        <v>600</v>
      </c>
      <c r="I19" s="245"/>
      <c r="J19" s="219"/>
      <c r="K19" s="259" t="s">
        <v>601</v>
      </c>
      <c r="L19" s="245"/>
      <c r="M19" s="245" t="s">
        <v>147</v>
      </c>
      <c r="N19" s="245" t="s">
        <v>602</v>
      </c>
      <c r="O19" s="245" t="s">
        <v>603</v>
      </c>
      <c r="P19" s="250"/>
      <c r="Q19" s="256" t="s">
        <v>604</v>
      </c>
      <c r="R19" s="256" t="s">
        <v>605</v>
      </c>
      <c r="S19" s="245" t="s">
        <v>606</v>
      </c>
      <c r="T19" s="245" t="s">
        <v>607</v>
      </c>
      <c r="U19" s="165" t="s">
        <v>608</v>
      </c>
      <c r="V19" s="165" t="s">
        <v>609</v>
      </c>
      <c r="X19" s="253"/>
      <c r="Y19" s="253"/>
      <c r="AA19" s="193">
        <f>IF(OR(J19="Fail",ISBLANK(J19)),INDEX('Issue Code Table'!C:C,MATCH(N:N,'Issue Code Table'!A:A,0)),IF(M19="Critical",6,IF(M19="Significant",5,IF(M19="Moderate",3,2))))</f>
        <v>6</v>
      </c>
      <c r="AB19" s="253"/>
      <c r="AC19" s="253"/>
      <c r="AD19" s="253"/>
      <c r="AE19" s="253"/>
      <c r="AF19" s="253"/>
      <c r="AG19" s="253"/>
      <c r="AH19" s="253"/>
      <c r="AI19" s="253"/>
    </row>
    <row r="20" spans="1:35" s="258" customFormat="1" ht="100" x14ac:dyDescent="0.25">
      <c r="A20" s="181" t="s">
        <v>610</v>
      </c>
      <c r="B20" s="245" t="s">
        <v>278</v>
      </c>
      <c r="C20" s="245" t="s">
        <v>279</v>
      </c>
      <c r="D20" s="245" t="s">
        <v>421</v>
      </c>
      <c r="E20" s="245" t="s">
        <v>611</v>
      </c>
      <c r="F20" s="245" t="s">
        <v>612</v>
      </c>
      <c r="G20" s="245" t="s">
        <v>613</v>
      </c>
      <c r="H20" s="245" t="s">
        <v>614</v>
      </c>
      <c r="I20" s="245"/>
      <c r="J20" s="219"/>
      <c r="K20" s="255" t="s">
        <v>615</v>
      </c>
      <c r="L20" s="245"/>
      <c r="M20" s="245" t="s">
        <v>147</v>
      </c>
      <c r="N20" s="245" t="s">
        <v>616</v>
      </c>
      <c r="O20" s="245" t="s">
        <v>617</v>
      </c>
      <c r="P20" s="250"/>
      <c r="Q20" s="256" t="s">
        <v>604</v>
      </c>
      <c r="R20" s="256" t="s">
        <v>618</v>
      </c>
      <c r="S20" s="245" t="s">
        <v>619</v>
      </c>
      <c r="T20" s="245" t="s">
        <v>620</v>
      </c>
      <c r="U20" s="165" t="s">
        <v>621</v>
      </c>
      <c r="V20" s="165" t="s">
        <v>622</v>
      </c>
      <c r="X20" s="253"/>
      <c r="Y20" s="253"/>
      <c r="AA20" s="193">
        <f>IF(OR(J20="Fail",ISBLANK(J20)),INDEX('Issue Code Table'!C:C,MATCH(N:N,'Issue Code Table'!A:A,0)),IF(M20="Critical",6,IF(M20="Significant",5,IF(M20="Moderate",3,2))))</f>
        <v>6</v>
      </c>
      <c r="AB20" s="253"/>
      <c r="AC20" s="253"/>
      <c r="AD20" s="253"/>
      <c r="AE20" s="253"/>
      <c r="AF20" s="253"/>
      <c r="AG20" s="253"/>
      <c r="AH20" s="253"/>
      <c r="AI20" s="253"/>
    </row>
    <row r="21" spans="1:35" s="258" customFormat="1" ht="225" x14ac:dyDescent="0.25">
      <c r="A21" s="181" t="s">
        <v>623</v>
      </c>
      <c r="B21" s="245" t="s">
        <v>278</v>
      </c>
      <c r="C21" s="245" t="s">
        <v>279</v>
      </c>
      <c r="D21" s="245" t="s">
        <v>421</v>
      </c>
      <c r="E21" s="245" t="s">
        <v>624</v>
      </c>
      <c r="F21" s="245" t="s">
        <v>625</v>
      </c>
      <c r="G21" s="245" t="s">
        <v>626</v>
      </c>
      <c r="H21" s="245" t="s">
        <v>627</v>
      </c>
      <c r="I21" s="245"/>
      <c r="J21" s="219"/>
      <c r="K21" s="255" t="s">
        <v>628</v>
      </c>
      <c r="L21" s="245"/>
      <c r="M21" s="245" t="s">
        <v>147</v>
      </c>
      <c r="N21" s="245" t="s">
        <v>616</v>
      </c>
      <c r="O21" s="245" t="s">
        <v>617</v>
      </c>
      <c r="P21" s="250"/>
      <c r="Q21" s="256" t="s">
        <v>604</v>
      </c>
      <c r="R21" s="256" t="s">
        <v>629</v>
      </c>
      <c r="S21" s="245" t="s">
        <v>630</v>
      </c>
      <c r="T21" s="245" t="s">
        <v>631</v>
      </c>
      <c r="U21" s="165" t="s">
        <v>632</v>
      </c>
      <c r="V21" s="165" t="s">
        <v>633</v>
      </c>
      <c r="X21" s="253"/>
      <c r="Y21" s="253"/>
      <c r="AA21" s="193">
        <f>IF(OR(J21="Fail",ISBLANK(J21)),INDEX('Issue Code Table'!C:C,MATCH(N:N,'Issue Code Table'!A:A,0)),IF(M21="Critical",6,IF(M21="Significant",5,IF(M21="Moderate",3,2))))</f>
        <v>6</v>
      </c>
      <c r="AB21" s="253"/>
      <c r="AC21" s="253"/>
      <c r="AD21" s="253"/>
      <c r="AE21" s="253"/>
      <c r="AF21" s="253"/>
      <c r="AG21" s="253"/>
      <c r="AH21" s="253"/>
      <c r="AI21" s="253"/>
    </row>
    <row r="22" spans="1:35" s="258" customFormat="1" ht="62.5" x14ac:dyDescent="0.25">
      <c r="A22" s="181" t="s">
        <v>634</v>
      </c>
      <c r="B22" s="245" t="s">
        <v>379</v>
      </c>
      <c r="C22" s="245" t="s">
        <v>380</v>
      </c>
      <c r="D22" s="245" t="s">
        <v>421</v>
      </c>
      <c r="E22" s="245" t="s">
        <v>635</v>
      </c>
      <c r="F22" s="245" t="s">
        <v>636</v>
      </c>
      <c r="G22" s="245" t="s">
        <v>637</v>
      </c>
      <c r="H22" s="245" t="s">
        <v>638</v>
      </c>
      <c r="I22" s="260"/>
      <c r="J22" s="219"/>
      <c r="K22" s="255" t="s">
        <v>639</v>
      </c>
      <c r="L22" s="245"/>
      <c r="M22" s="245" t="s">
        <v>164</v>
      </c>
      <c r="N22" s="245" t="s">
        <v>640</v>
      </c>
      <c r="O22" s="245" t="s">
        <v>641</v>
      </c>
      <c r="P22" s="250"/>
      <c r="Q22" s="256" t="s">
        <v>642</v>
      </c>
      <c r="R22" s="261" t="s">
        <v>643</v>
      </c>
      <c r="S22" s="245" t="s">
        <v>644</v>
      </c>
      <c r="T22" s="245" t="s">
        <v>645</v>
      </c>
      <c r="U22" s="165" t="s">
        <v>646</v>
      </c>
      <c r="V22" s="165"/>
      <c r="X22" s="253"/>
      <c r="Y22" s="253"/>
      <c r="AA22" s="193">
        <f>IF(OR(J22="Fail",ISBLANK(J22)),INDEX('Issue Code Table'!C:C,MATCH(N:N,'Issue Code Table'!A:A,0)),IF(M22="Critical",6,IF(M22="Significant",5,IF(M22="Moderate",3,2))))</f>
        <v>4</v>
      </c>
      <c r="AB22" s="253"/>
      <c r="AC22" s="253"/>
      <c r="AD22" s="253"/>
      <c r="AE22" s="253"/>
      <c r="AF22" s="253"/>
      <c r="AG22" s="253"/>
      <c r="AH22" s="253"/>
      <c r="AI22" s="253"/>
    </row>
    <row r="23" spans="1:35" s="258" customFormat="1" ht="62.5" x14ac:dyDescent="0.25">
      <c r="A23" s="181" t="s">
        <v>647</v>
      </c>
      <c r="B23" s="245" t="s">
        <v>278</v>
      </c>
      <c r="C23" s="245" t="s">
        <v>279</v>
      </c>
      <c r="D23" s="245" t="s">
        <v>421</v>
      </c>
      <c r="E23" s="245" t="s">
        <v>648</v>
      </c>
      <c r="F23" s="245" t="s">
        <v>649</v>
      </c>
      <c r="G23" s="245" t="s">
        <v>650</v>
      </c>
      <c r="H23" s="245" t="s">
        <v>651</v>
      </c>
      <c r="I23" s="260"/>
      <c r="J23" s="219"/>
      <c r="K23" s="255" t="s">
        <v>652</v>
      </c>
      <c r="L23" s="245"/>
      <c r="M23" s="245" t="s">
        <v>164</v>
      </c>
      <c r="N23" s="245" t="s">
        <v>640</v>
      </c>
      <c r="O23" s="245" t="s">
        <v>641</v>
      </c>
      <c r="P23" s="250"/>
      <c r="Q23" s="261" t="s">
        <v>642</v>
      </c>
      <c r="R23" s="261" t="s">
        <v>653</v>
      </c>
      <c r="S23" s="245" t="s">
        <v>654</v>
      </c>
      <c r="T23" s="245" t="s">
        <v>655</v>
      </c>
      <c r="U23" s="165" t="s">
        <v>656</v>
      </c>
      <c r="V23" s="165"/>
      <c r="X23" s="253"/>
      <c r="Y23" s="253"/>
      <c r="AA23" s="193">
        <f>IF(OR(J23="Fail",ISBLANK(J23)),INDEX('Issue Code Table'!C:C,MATCH(N:N,'Issue Code Table'!A:A,0)),IF(M23="Critical",6,IF(M23="Significant",5,IF(M23="Moderate",3,2))))</f>
        <v>4</v>
      </c>
      <c r="AB23" s="253"/>
      <c r="AC23" s="253"/>
      <c r="AD23" s="253"/>
      <c r="AE23" s="253"/>
      <c r="AF23" s="253"/>
      <c r="AG23" s="253"/>
      <c r="AH23" s="253"/>
      <c r="AI23" s="253"/>
    </row>
    <row r="24" spans="1:35" s="258" customFormat="1" ht="62.5" x14ac:dyDescent="0.25">
      <c r="A24" s="181" t="s">
        <v>657</v>
      </c>
      <c r="B24" s="245" t="s">
        <v>278</v>
      </c>
      <c r="C24" s="245" t="s">
        <v>279</v>
      </c>
      <c r="D24" s="245" t="s">
        <v>421</v>
      </c>
      <c r="E24" s="245" t="s">
        <v>658</v>
      </c>
      <c r="F24" s="245" t="s">
        <v>649</v>
      </c>
      <c r="G24" s="245" t="s">
        <v>659</v>
      </c>
      <c r="H24" s="262" t="s">
        <v>660</v>
      </c>
      <c r="I24" s="260"/>
      <c r="J24" s="219"/>
      <c r="K24" s="259" t="s">
        <v>661</v>
      </c>
      <c r="L24" s="245"/>
      <c r="M24" s="245" t="s">
        <v>164</v>
      </c>
      <c r="N24" s="245" t="s">
        <v>640</v>
      </c>
      <c r="O24" s="245" t="s">
        <v>641</v>
      </c>
      <c r="P24" s="250"/>
      <c r="Q24" s="261" t="s">
        <v>642</v>
      </c>
      <c r="R24" s="261" t="s">
        <v>662</v>
      </c>
      <c r="S24" s="245" t="s">
        <v>663</v>
      </c>
      <c r="T24" s="245" t="s">
        <v>664</v>
      </c>
      <c r="U24" s="165" t="s">
        <v>665</v>
      </c>
      <c r="V24" s="165"/>
      <c r="X24" s="253"/>
      <c r="Y24" s="253"/>
      <c r="AA24" s="193">
        <f>IF(OR(J24="Fail",ISBLANK(J24)),INDEX('Issue Code Table'!C:C,MATCH(N:N,'Issue Code Table'!A:A,0)),IF(M24="Critical",6,IF(M24="Significant",5,IF(M24="Moderate",3,2))))</f>
        <v>4</v>
      </c>
      <c r="AB24" s="253"/>
      <c r="AC24" s="253"/>
      <c r="AD24" s="253"/>
      <c r="AE24" s="253"/>
      <c r="AF24" s="253"/>
      <c r="AG24" s="253"/>
      <c r="AH24" s="253"/>
      <c r="AI24" s="253"/>
    </row>
    <row r="25" spans="1:35" s="258" customFormat="1" ht="75" x14ac:dyDescent="0.25">
      <c r="A25" s="181" t="s">
        <v>666</v>
      </c>
      <c r="B25" s="245" t="s">
        <v>207</v>
      </c>
      <c r="C25" s="245" t="s">
        <v>208</v>
      </c>
      <c r="D25" s="245" t="s">
        <v>421</v>
      </c>
      <c r="E25" s="245" t="s">
        <v>667</v>
      </c>
      <c r="F25" s="245" t="s">
        <v>668</v>
      </c>
      <c r="G25" s="245" t="s">
        <v>669</v>
      </c>
      <c r="H25" s="245" t="s">
        <v>670</v>
      </c>
      <c r="I25" s="260"/>
      <c r="J25" s="219"/>
      <c r="K25" s="255" t="s">
        <v>671</v>
      </c>
      <c r="L25" s="245"/>
      <c r="M25" s="245" t="s">
        <v>164</v>
      </c>
      <c r="N25" s="245" t="s">
        <v>640</v>
      </c>
      <c r="O25" s="245" t="s">
        <v>641</v>
      </c>
      <c r="P25" s="250"/>
      <c r="Q25" s="261" t="s">
        <v>642</v>
      </c>
      <c r="R25" s="261" t="s">
        <v>672</v>
      </c>
      <c r="S25" s="245" t="s">
        <v>673</v>
      </c>
      <c r="T25" s="245" t="s">
        <v>674</v>
      </c>
      <c r="U25" s="165" t="s">
        <v>675</v>
      </c>
      <c r="V25" s="165"/>
      <c r="X25" s="253"/>
      <c r="Y25" s="253"/>
      <c r="AA25" s="193">
        <f>IF(OR(J25="Fail",ISBLANK(J25)),INDEX('Issue Code Table'!C:C,MATCH(N:N,'Issue Code Table'!A:A,0)),IF(M25="Critical",6,IF(M25="Significant",5,IF(M25="Moderate",3,2))))</f>
        <v>4</v>
      </c>
      <c r="AB25" s="253"/>
      <c r="AC25" s="253"/>
      <c r="AD25" s="253"/>
      <c r="AE25" s="253"/>
      <c r="AF25" s="253"/>
      <c r="AG25" s="253"/>
      <c r="AH25" s="253"/>
      <c r="AI25" s="253"/>
    </row>
    <row r="26" spans="1:35" s="258" customFormat="1" ht="125" x14ac:dyDescent="0.25">
      <c r="A26" s="181" t="s">
        <v>676</v>
      </c>
      <c r="B26" s="245" t="s">
        <v>385</v>
      </c>
      <c r="C26" s="245" t="s">
        <v>386</v>
      </c>
      <c r="D26" s="245" t="s">
        <v>421</v>
      </c>
      <c r="E26" s="245" t="s">
        <v>677</v>
      </c>
      <c r="F26" s="245" t="s">
        <v>678</v>
      </c>
      <c r="G26" s="245" t="s">
        <v>679</v>
      </c>
      <c r="H26" s="245" t="s">
        <v>680</v>
      </c>
      <c r="I26" s="260"/>
      <c r="J26" s="219"/>
      <c r="K26" s="255" t="s">
        <v>681</v>
      </c>
      <c r="L26" s="245"/>
      <c r="M26" s="245" t="s">
        <v>164</v>
      </c>
      <c r="N26" s="245" t="s">
        <v>640</v>
      </c>
      <c r="O26" s="245" t="s">
        <v>641</v>
      </c>
      <c r="P26" s="250"/>
      <c r="Q26" s="261" t="s">
        <v>642</v>
      </c>
      <c r="R26" s="261" t="s">
        <v>682</v>
      </c>
      <c r="S26" s="245" t="s">
        <v>683</v>
      </c>
      <c r="T26" s="245" t="s">
        <v>684</v>
      </c>
      <c r="U26" s="165" t="s">
        <v>685</v>
      </c>
      <c r="V26" s="165"/>
      <c r="X26" s="253"/>
      <c r="Y26" s="253"/>
      <c r="AA26" s="193">
        <f>IF(OR(J26="Fail",ISBLANK(J26)),INDEX('Issue Code Table'!C:C,MATCH(N:N,'Issue Code Table'!A:A,0)),IF(M26="Critical",6,IF(M26="Significant",5,IF(M26="Moderate",3,2))))</f>
        <v>4</v>
      </c>
      <c r="AB26" s="253"/>
      <c r="AC26" s="253"/>
      <c r="AD26" s="253"/>
      <c r="AE26" s="253"/>
      <c r="AF26" s="253"/>
      <c r="AG26" s="253"/>
      <c r="AH26" s="253"/>
      <c r="AI26" s="253"/>
    </row>
    <row r="27" spans="1:35" s="258" customFormat="1" ht="87.5" x14ac:dyDescent="0.25">
      <c r="A27" s="181" t="s">
        <v>686</v>
      </c>
      <c r="B27" s="245" t="s">
        <v>385</v>
      </c>
      <c r="C27" s="257" t="s">
        <v>386</v>
      </c>
      <c r="D27" s="245" t="s">
        <v>421</v>
      </c>
      <c r="E27" s="245" t="s">
        <v>687</v>
      </c>
      <c r="F27" s="245" t="s">
        <v>688</v>
      </c>
      <c r="G27" s="245" t="s">
        <v>689</v>
      </c>
      <c r="H27" s="245" t="s">
        <v>690</v>
      </c>
      <c r="I27" s="260"/>
      <c r="J27" s="219"/>
      <c r="K27" s="255" t="s">
        <v>691</v>
      </c>
      <c r="L27" s="245"/>
      <c r="M27" s="245" t="s">
        <v>164</v>
      </c>
      <c r="N27" s="245" t="s">
        <v>640</v>
      </c>
      <c r="O27" s="245" t="s">
        <v>641</v>
      </c>
      <c r="P27" s="250"/>
      <c r="Q27" s="261" t="s">
        <v>642</v>
      </c>
      <c r="R27" s="261" t="s">
        <v>692</v>
      </c>
      <c r="S27" s="261"/>
      <c r="T27" s="245" t="s">
        <v>693</v>
      </c>
      <c r="U27" s="165" t="s">
        <v>694</v>
      </c>
      <c r="V27" s="165"/>
      <c r="X27" s="253"/>
      <c r="Y27" s="253"/>
      <c r="AA27" s="193">
        <f>IF(OR(J27="Fail",ISBLANK(J27)),INDEX('Issue Code Table'!C:C,MATCH(N:N,'Issue Code Table'!A:A,0)),IF(M27="Critical",6,IF(M27="Significant",5,IF(M27="Moderate",3,2))))</f>
        <v>4</v>
      </c>
      <c r="AB27" s="253"/>
      <c r="AC27" s="253"/>
      <c r="AD27" s="253"/>
      <c r="AE27" s="253"/>
      <c r="AF27" s="253"/>
      <c r="AG27" s="253"/>
      <c r="AH27" s="253"/>
      <c r="AI27" s="253"/>
    </row>
    <row r="28" spans="1:35" s="258" customFormat="1" ht="87.5" x14ac:dyDescent="0.25">
      <c r="A28" s="181" t="s">
        <v>695</v>
      </c>
      <c r="B28" s="245" t="s">
        <v>347</v>
      </c>
      <c r="C28" s="257" t="s">
        <v>696</v>
      </c>
      <c r="D28" s="245" t="s">
        <v>421</v>
      </c>
      <c r="E28" s="245" t="s">
        <v>697</v>
      </c>
      <c r="F28" s="245" t="s">
        <v>698</v>
      </c>
      <c r="G28" s="245" t="s">
        <v>699</v>
      </c>
      <c r="H28" s="245" t="s">
        <v>700</v>
      </c>
      <c r="I28" s="260"/>
      <c r="J28" s="219"/>
      <c r="K28" s="255" t="s">
        <v>701</v>
      </c>
      <c r="L28" s="245"/>
      <c r="M28" s="245" t="s">
        <v>164</v>
      </c>
      <c r="N28" s="245" t="s">
        <v>640</v>
      </c>
      <c r="O28" s="245" t="s">
        <v>641</v>
      </c>
      <c r="P28" s="250"/>
      <c r="Q28" s="261" t="s">
        <v>642</v>
      </c>
      <c r="R28" s="261" t="s">
        <v>702</v>
      </c>
      <c r="S28" s="261"/>
      <c r="T28" s="245" t="s">
        <v>703</v>
      </c>
      <c r="U28" s="165" t="s">
        <v>704</v>
      </c>
      <c r="V28" s="165"/>
      <c r="X28" s="253"/>
      <c r="Y28" s="253"/>
      <c r="AA28" s="193">
        <f>IF(OR(J28="Fail",ISBLANK(J28)),INDEX('Issue Code Table'!C:C,MATCH(N:N,'Issue Code Table'!A:A,0)),IF(M28="Critical",6,IF(M28="Significant",5,IF(M28="Moderate",3,2))))</f>
        <v>4</v>
      </c>
      <c r="AB28" s="253"/>
      <c r="AC28" s="253"/>
      <c r="AD28" s="253"/>
      <c r="AE28" s="253"/>
      <c r="AF28" s="253"/>
      <c r="AG28" s="253"/>
      <c r="AH28" s="253"/>
      <c r="AI28" s="253"/>
    </row>
    <row r="29" spans="1:35" s="258" customFormat="1" ht="62.5" x14ac:dyDescent="0.25">
      <c r="A29" s="181" t="s">
        <v>705</v>
      </c>
      <c r="B29" s="245" t="s">
        <v>706</v>
      </c>
      <c r="C29" s="257" t="s">
        <v>707</v>
      </c>
      <c r="D29" s="245" t="s">
        <v>421</v>
      </c>
      <c r="E29" s="245" t="s">
        <v>708</v>
      </c>
      <c r="F29" s="245" t="s">
        <v>698</v>
      </c>
      <c r="G29" s="245" t="s">
        <v>699</v>
      </c>
      <c r="H29" s="245" t="s">
        <v>709</v>
      </c>
      <c r="I29" s="260"/>
      <c r="J29" s="219"/>
      <c r="K29" s="255" t="s">
        <v>710</v>
      </c>
      <c r="L29" s="245"/>
      <c r="M29" s="245" t="s">
        <v>164</v>
      </c>
      <c r="N29" s="245" t="s">
        <v>640</v>
      </c>
      <c r="O29" s="245" t="s">
        <v>641</v>
      </c>
      <c r="P29" s="250"/>
      <c r="Q29" s="261" t="s">
        <v>642</v>
      </c>
      <c r="R29" s="261" t="s">
        <v>711</v>
      </c>
      <c r="S29" s="261"/>
      <c r="T29" s="245" t="s">
        <v>712</v>
      </c>
      <c r="U29" s="165" t="s">
        <v>713</v>
      </c>
      <c r="V29" s="165"/>
      <c r="X29" s="253"/>
      <c r="Y29" s="253"/>
      <c r="AA29" s="193">
        <f>IF(OR(J29="Fail",ISBLANK(J29)),INDEX('Issue Code Table'!C:C,MATCH(N:N,'Issue Code Table'!A:A,0)),IF(M29="Critical",6,IF(M29="Significant",5,IF(M29="Moderate",3,2))))</f>
        <v>4</v>
      </c>
      <c r="AB29" s="253"/>
      <c r="AC29" s="253"/>
      <c r="AD29" s="253"/>
      <c r="AE29" s="253"/>
      <c r="AF29" s="253"/>
      <c r="AG29" s="253"/>
      <c r="AH29" s="253"/>
      <c r="AI29" s="253"/>
    </row>
    <row r="30" spans="1:35" s="258" customFormat="1" ht="62.5" x14ac:dyDescent="0.25">
      <c r="A30" s="181" t="s">
        <v>714</v>
      </c>
      <c r="B30" s="245" t="s">
        <v>379</v>
      </c>
      <c r="C30" s="257" t="s">
        <v>380</v>
      </c>
      <c r="D30" s="245" t="s">
        <v>421</v>
      </c>
      <c r="E30" s="245" t="s">
        <v>715</v>
      </c>
      <c r="F30" s="245" t="s">
        <v>716</v>
      </c>
      <c r="G30" s="245" t="s">
        <v>717</v>
      </c>
      <c r="H30" s="245" t="s">
        <v>718</v>
      </c>
      <c r="I30" s="260"/>
      <c r="J30" s="219"/>
      <c r="K30" s="255" t="s">
        <v>719</v>
      </c>
      <c r="L30" s="245"/>
      <c r="M30" s="245" t="s">
        <v>147</v>
      </c>
      <c r="N30" s="245" t="s">
        <v>720</v>
      </c>
      <c r="O30" s="245" t="s">
        <v>721</v>
      </c>
      <c r="P30" s="250"/>
      <c r="Q30" s="261" t="s">
        <v>722</v>
      </c>
      <c r="R30" s="261" t="s">
        <v>723</v>
      </c>
      <c r="S30" s="261"/>
      <c r="T30" s="245" t="s">
        <v>724</v>
      </c>
      <c r="U30" s="165" t="s">
        <v>725</v>
      </c>
      <c r="V30" s="165" t="s">
        <v>726</v>
      </c>
      <c r="X30" s="253"/>
      <c r="Y30" s="253"/>
      <c r="AA30" s="193">
        <f>IF(OR(J30="Fail",ISBLANK(J30)),INDEX('Issue Code Table'!C:C,MATCH(N:N,'Issue Code Table'!A:A,0)),IF(M30="Critical",6,IF(M30="Significant",5,IF(M30="Moderate",3,2))))</f>
        <v>5</v>
      </c>
      <c r="AB30" s="253"/>
      <c r="AC30" s="253"/>
      <c r="AD30" s="253"/>
      <c r="AE30" s="253"/>
      <c r="AF30" s="253"/>
      <c r="AG30" s="253"/>
      <c r="AH30" s="253"/>
      <c r="AI30" s="253"/>
    </row>
    <row r="31" spans="1:35" s="258" customFormat="1" ht="62.5" x14ac:dyDescent="0.25">
      <c r="A31" s="181" t="s">
        <v>727</v>
      </c>
      <c r="B31" s="245" t="s">
        <v>371</v>
      </c>
      <c r="C31" s="257" t="s">
        <v>372</v>
      </c>
      <c r="D31" s="245" t="s">
        <v>728</v>
      </c>
      <c r="E31" s="245" t="s">
        <v>729</v>
      </c>
      <c r="F31" s="245" t="s">
        <v>730</v>
      </c>
      <c r="G31" s="245" t="s">
        <v>731</v>
      </c>
      <c r="H31" s="245" t="s">
        <v>732</v>
      </c>
      <c r="I31" s="260"/>
      <c r="J31" s="219"/>
      <c r="K31" s="255" t="s">
        <v>733</v>
      </c>
      <c r="L31" s="245"/>
      <c r="M31" s="245" t="s">
        <v>147</v>
      </c>
      <c r="N31" s="245" t="s">
        <v>720</v>
      </c>
      <c r="O31" s="245" t="s">
        <v>721</v>
      </c>
      <c r="P31" s="250"/>
      <c r="Q31" s="261" t="s">
        <v>722</v>
      </c>
      <c r="R31" s="261" t="s">
        <v>734</v>
      </c>
      <c r="S31" s="261"/>
      <c r="T31" s="245" t="s">
        <v>735</v>
      </c>
      <c r="U31" s="165" t="s">
        <v>736</v>
      </c>
      <c r="V31" s="165" t="s">
        <v>737</v>
      </c>
      <c r="X31" s="253"/>
      <c r="Y31" s="253"/>
      <c r="AA31" s="193">
        <f>IF(OR(J31="Fail",ISBLANK(J31)),INDEX('Issue Code Table'!C:C,MATCH(N:N,'Issue Code Table'!A:A,0)),IF(M31="Critical",6,IF(M31="Significant",5,IF(M31="Moderate",3,2))))</f>
        <v>5</v>
      </c>
      <c r="AB31" s="253"/>
      <c r="AC31" s="253"/>
      <c r="AD31" s="253"/>
      <c r="AE31" s="253"/>
      <c r="AF31" s="253"/>
      <c r="AG31" s="253"/>
      <c r="AH31" s="253"/>
      <c r="AI31" s="253"/>
    </row>
    <row r="32" spans="1:35" s="258" customFormat="1" ht="62.5" x14ac:dyDescent="0.25">
      <c r="A32" s="181" t="s">
        <v>738</v>
      </c>
      <c r="B32" s="245" t="s">
        <v>379</v>
      </c>
      <c r="C32" s="257" t="s">
        <v>380</v>
      </c>
      <c r="D32" s="245" t="s">
        <v>421</v>
      </c>
      <c r="E32" s="245" t="s">
        <v>739</v>
      </c>
      <c r="F32" s="245" t="s">
        <v>740</v>
      </c>
      <c r="G32" s="245" t="s">
        <v>741</v>
      </c>
      <c r="H32" s="245" t="s">
        <v>742</v>
      </c>
      <c r="I32" s="260"/>
      <c r="J32" s="219"/>
      <c r="K32" s="255" t="s">
        <v>743</v>
      </c>
      <c r="L32" s="245"/>
      <c r="M32" s="245" t="s">
        <v>147</v>
      </c>
      <c r="N32" s="245" t="s">
        <v>720</v>
      </c>
      <c r="O32" s="245" t="s">
        <v>721</v>
      </c>
      <c r="P32" s="250"/>
      <c r="Q32" s="261" t="s">
        <v>722</v>
      </c>
      <c r="R32" s="261" t="s">
        <v>744</v>
      </c>
      <c r="S32" s="261"/>
      <c r="T32" s="245" t="s">
        <v>745</v>
      </c>
      <c r="U32" s="165" t="s">
        <v>746</v>
      </c>
      <c r="V32" s="165" t="s">
        <v>747</v>
      </c>
      <c r="X32" s="253"/>
      <c r="Y32" s="253"/>
      <c r="AA32" s="193">
        <f>IF(OR(J32="Fail",ISBLANK(J32)),INDEX('Issue Code Table'!C:C,MATCH(N:N,'Issue Code Table'!A:A,0)),IF(M32="Critical",6,IF(M32="Significant",5,IF(M32="Moderate",3,2))))</f>
        <v>5</v>
      </c>
      <c r="AB32" s="253"/>
      <c r="AC32" s="253"/>
      <c r="AD32" s="253"/>
      <c r="AE32" s="253"/>
      <c r="AF32" s="253"/>
      <c r="AG32" s="253"/>
      <c r="AH32" s="253"/>
      <c r="AI32" s="253"/>
    </row>
    <row r="33" spans="1:36" s="258" customFormat="1" ht="62.5" x14ac:dyDescent="0.25">
      <c r="A33" s="181" t="s">
        <v>748</v>
      </c>
      <c r="B33" s="245" t="s">
        <v>379</v>
      </c>
      <c r="C33" s="257" t="s">
        <v>380</v>
      </c>
      <c r="D33" s="245" t="s">
        <v>421</v>
      </c>
      <c r="E33" s="245" t="s">
        <v>749</v>
      </c>
      <c r="F33" s="245" t="s">
        <v>750</v>
      </c>
      <c r="G33" s="245" t="s">
        <v>751</v>
      </c>
      <c r="H33" s="245" t="s">
        <v>752</v>
      </c>
      <c r="I33" s="260"/>
      <c r="J33" s="219"/>
      <c r="K33" s="255" t="s">
        <v>753</v>
      </c>
      <c r="L33" s="245"/>
      <c r="M33" s="245" t="s">
        <v>147</v>
      </c>
      <c r="N33" s="245" t="s">
        <v>720</v>
      </c>
      <c r="O33" s="245" t="s">
        <v>721</v>
      </c>
      <c r="P33" s="250"/>
      <c r="Q33" s="261" t="s">
        <v>722</v>
      </c>
      <c r="R33" s="261" t="s">
        <v>754</v>
      </c>
      <c r="S33" s="261"/>
      <c r="T33" s="245" t="s">
        <v>755</v>
      </c>
      <c r="U33" s="165" t="s">
        <v>756</v>
      </c>
      <c r="V33" s="165" t="s">
        <v>757</v>
      </c>
      <c r="X33" s="253"/>
      <c r="Y33" s="253"/>
      <c r="AA33" s="193">
        <f>IF(OR(J33="Fail",ISBLANK(J33)),INDEX('Issue Code Table'!C:C,MATCH(N:N,'Issue Code Table'!A:A,0)),IF(M33="Critical",6,IF(M33="Significant",5,IF(M33="Moderate",3,2))))</f>
        <v>5</v>
      </c>
      <c r="AB33" s="253"/>
      <c r="AC33" s="253"/>
      <c r="AD33" s="253"/>
      <c r="AE33" s="253"/>
      <c r="AF33" s="253"/>
      <c r="AG33" s="253"/>
      <c r="AH33" s="253"/>
      <c r="AI33" s="253"/>
    </row>
    <row r="34" spans="1:36" s="258" customFormat="1" ht="62.5" x14ac:dyDescent="0.25">
      <c r="A34" s="181" t="s">
        <v>758</v>
      </c>
      <c r="B34" s="245" t="s">
        <v>759</v>
      </c>
      <c r="C34" s="257" t="s">
        <v>760</v>
      </c>
      <c r="D34" s="245" t="s">
        <v>421</v>
      </c>
      <c r="E34" s="245" t="s">
        <v>761</v>
      </c>
      <c r="F34" s="245" t="s">
        <v>762</v>
      </c>
      <c r="G34" s="245" t="s">
        <v>763</v>
      </c>
      <c r="H34" s="245" t="s">
        <v>764</v>
      </c>
      <c r="I34" s="260"/>
      <c r="J34" s="219"/>
      <c r="K34" s="255" t="s">
        <v>765</v>
      </c>
      <c r="L34" s="245"/>
      <c r="M34" s="255" t="s">
        <v>164</v>
      </c>
      <c r="N34" s="245" t="s">
        <v>237</v>
      </c>
      <c r="O34" s="245" t="s">
        <v>238</v>
      </c>
      <c r="P34" s="250"/>
      <c r="Q34" s="261" t="s">
        <v>722</v>
      </c>
      <c r="R34" s="261" t="s">
        <v>766</v>
      </c>
      <c r="S34" s="261"/>
      <c r="T34" s="245" t="s">
        <v>767</v>
      </c>
      <c r="U34" s="165" t="s">
        <v>768</v>
      </c>
      <c r="V34" s="165"/>
      <c r="X34" s="253"/>
      <c r="Y34" s="253"/>
      <c r="AA34" s="193">
        <f>IF(OR(J34="Fail",ISBLANK(J34)),INDEX('Issue Code Table'!C:C,MATCH(N:N,'Issue Code Table'!A:A,0)),IF(M34="Critical",6,IF(M34="Significant",5,IF(M34="Moderate",3,2))))</f>
        <v>4</v>
      </c>
      <c r="AB34" s="253"/>
      <c r="AC34" s="253"/>
      <c r="AD34" s="253"/>
      <c r="AE34" s="253"/>
      <c r="AF34" s="253"/>
      <c r="AG34" s="253"/>
      <c r="AH34" s="253"/>
      <c r="AI34" s="253"/>
    </row>
    <row r="35" spans="1:36" s="258" customFormat="1" ht="62.5" x14ac:dyDescent="0.25">
      <c r="A35" s="181" t="s">
        <v>769</v>
      </c>
      <c r="B35" s="245" t="s">
        <v>759</v>
      </c>
      <c r="C35" s="257" t="s">
        <v>760</v>
      </c>
      <c r="D35" s="245" t="s">
        <v>728</v>
      </c>
      <c r="E35" s="245" t="s">
        <v>770</v>
      </c>
      <c r="F35" s="245" t="s">
        <v>771</v>
      </c>
      <c r="G35" s="245" t="s">
        <v>763</v>
      </c>
      <c r="H35" s="245" t="s">
        <v>772</v>
      </c>
      <c r="I35" s="260"/>
      <c r="J35" s="219"/>
      <c r="K35" s="255" t="s">
        <v>773</v>
      </c>
      <c r="L35" s="245"/>
      <c r="M35" s="255" t="s">
        <v>164</v>
      </c>
      <c r="N35" s="245" t="s">
        <v>237</v>
      </c>
      <c r="O35" s="245" t="s">
        <v>238</v>
      </c>
      <c r="P35" s="250"/>
      <c r="Q35" s="261" t="s">
        <v>722</v>
      </c>
      <c r="R35" s="261" t="s">
        <v>774</v>
      </c>
      <c r="S35" s="261"/>
      <c r="T35" s="245" t="s">
        <v>775</v>
      </c>
      <c r="U35" s="165" t="s">
        <v>776</v>
      </c>
      <c r="V35" s="165"/>
      <c r="X35" s="253"/>
      <c r="Y35" s="253"/>
      <c r="AA35" s="193">
        <f>IF(OR(J35="Fail",ISBLANK(J35)),INDEX('Issue Code Table'!C:C,MATCH(N:N,'Issue Code Table'!A:A,0)),IF(M35="Critical",6,IF(M35="Significant",5,IF(M35="Moderate",3,2))))</f>
        <v>4</v>
      </c>
      <c r="AB35" s="253"/>
      <c r="AC35" s="253"/>
      <c r="AD35" s="253"/>
      <c r="AE35" s="253"/>
      <c r="AF35" s="253"/>
      <c r="AG35" s="253"/>
      <c r="AH35" s="253"/>
      <c r="AI35" s="253"/>
    </row>
    <row r="36" spans="1:36" s="258" customFormat="1" ht="62.5" x14ac:dyDescent="0.25">
      <c r="A36" s="181" t="s">
        <v>777</v>
      </c>
      <c r="B36" s="245" t="s">
        <v>379</v>
      </c>
      <c r="C36" s="257" t="s">
        <v>380</v>
      </c>
      <c r="D36" s="245" t="s">
        <v>421</v>
      </c>
      <c r="E36" s="245" t="s">
        <v>778</v>
      </c>
      <c r="F36" s="245" t="s">
        <v>779</v>
      </c>
      <c r="G36" s="245" t="s">
        <v>780</v>
      </c>
      <c r="H36" s="245" t="s">
        <v>781</v>
      </c>
      <c r="I36" s="260"/>
      <c r="J36" s="219"/>
      <c r="K36" s="255" t="s">
        <v>782</v>
      </c>
      <c r="L36" s="245"/>
      <c r="M36" s="245" t="s">
        <v>147</v>
      </c>
      <c r="N36" s="245" t="s">
        <v>720</v>
      </c>
      <c r="O36" s="245" t="s">
        <v>721</v>
      </c>
      <c r="P36" s="250"/>
      <c r="Q36" s="261" t="s">
        <v>722</v>
      </c>
      <c r="R36" s="261" t="s">
        <v>783</v>
      </c>
      <c r="S36" s="261"/>
      <c r="T36" s="245" t="s">
        <v>784</v>
      </c>
      <c r="U36" s="165" t="s">
        <v>785</v>
      </c>
      <c r="V36" s="165" t="s">
        <v>786</v>
      </c>
      <c r="X36" s="253"/>
      <c r="Y36" s="253"/>
      <c r="AA36" s="193">
        <f>IF(OR(J36="Fail",ISBLANK(J36)),INDEX('Issue Code Table'!C:C,MATCH(N:N,'Issue Code Table'!A:A,0)),IF(M36="Critical",6,IF(M36="Significant",5,IF(M36="Moderate",3,2))))</f>
        <v>5</v>
      </c>
      <c r="AB36" s="253"/>
      <c r="AC36" s="253"/>
      <c r="AD36" s="253"/>
      <c r="AE36" s="253"/>
      <c r="AF36" s="253"/>
      <c r="AG36" s="253"/>
      <c r="AH36" s="253"/>
      <c r="AI36" s="253"/>
    </row>
    <row r="37" spans="1:36" s="258" customFormat="1" ht="62.5" x14ac:dyDescent="0.25">
      <c r="A37" s="181" t="s">
        <v>787</v>
      </c>
      <c r="B37" s="245" t="s">
        <v>371</v>
      </c>
      <c r="C37" s="257" t="s">
        <v>372</v>
      </c>
      <c r="D37" s="245" t="s">
        <v>728</v>
      </c>
      <c r="E37" s="245" t="s">
        <v>788</v>
      </c>
      <c r="F37" s="245" t="s">
        <v>789</v>
      </c>
      <c r="G37" s="245" t="s">
        <v>790</v>
      </c>
      <c r="H37" s="245" t="s">
        <v>791</v>
      </c>
      <c r="I37" s="260"/>
      <c r="J37" s="219"/>
      <c r="K37" s="255" t="s">
        <v>792</v>
      </c>
      <c r="L37" s="245"/>
      <c r="M37" s="245" t="s">
        <v>147</v>
      </c>
      <c r="N37" s="245" t="s">
        <v>793</v>
      </c>
      <c r="O37" s="245" t="s">
        <v>794</v>
      </c>
      <c r="P37" s="250"/>
      <c r="Q37" s="261" t="s">
        <v>795</v>
      </c>
      <c r="R37" s="261" t="s">
        <v>796</v>
      </c>
      <c r="S37" s="261"/>
      <c r="T37" s="245" t="s">
        <v>797</v>
      </c>
      <c r="U37" s="165" t="s">
        <v>798</v>
      </c>
      <c r="V37" s="165" t="s">
        <v>799</v>
      </c>
      <c r="X37" s="253"/>
      <c r="Y37" s="253"/>
      <c r="AA37" s="193">
        <f>IF(OR(J37="Fail",ISBLANK(J37)),INDEX('Issue Code Table'!C:C,MATCH(N:N,'Issue Code Table'!A:A,0)),IF(M37="Critical",6,IF(M37="Significant",5,IF(M37="Moderate",3,2))))</f>
        <v>6</v>
      </c>
      <c r="AB37" s="253"/>
      <c r="AC37" s="253"/>
      <c r="AD37" s="253"/>
      <c r="AE37" s="253"/>
      <c r="AF37" s="253"/>
      <c r="AG37" s="253"/>
      <c r="AH37" s="253"/>
      <c r="AI37" s="253"/>
    </row>
    <row r="38" spans="1:36" s="258" customFormat="1" ht="62.5" x14ac:dyDescent="0.25">
      <c r="A38" s="181" t="s">
        <v>800</v>
      </c>
      <c r="B38" s="245" t="s">
        <v>371</v>
      </c>
      <c r="C38" s="257" t="s">
        <v>372</v>
      </c>
      <c r="D38" s="245" t="s">
        <v>421</v>
      </c>
      <c r="E38" s="245" t="s">
        <v>801</v>
      </c>
      <c r="F38" s="245" t="s">
        <v>802</v>
      </c>
      <c r="G38" s="245" t="s">
        <v>803</v>
      </c>
      <c r="H38" s="245" t="s">
        <v>804</v>
      </c>
      <c r="I38" s="260"/>
      <c r="J38" s="219"/>
      <c r="K38" s="255" t="s">
        <v>805</v>
      </c>
      <c r="L38" s="245"/>
      <c r="M38" s="255" t="s">
        <v>147</v>
      </c>
      <c r="N38" s="245" t="s">
        <v>806</v>
      </c>
      <c r="O38" s="245" t="s">
        <v>807</v>
      </c>
      <c r="P38" s="250"/>
      <c r="Q38" s="261" t="s">
        <v>808</v>
      </c>
      <c r="R38" s="261" t="s">
        <v>809</v>
      </c>
      <c r="S38" s="261"/>
      <c r="T38" s="245" t="s">
        <v>810</v>
      </c>
      <c r="U38" s="165" t="s">
        <v>811</v>
      </c>
      <c r="V38" s="165" t="s">
        <v>812</v>
      </c>
      <c r="X38" s="253"/>
      <c r="Y38" s="253"/>
      <c r="AA38" s="193">
        <f>IF(OR(J38="Fail",ISBLANK(J38)),INDEX('Issue Code Table'!C:C,MATCH(N:N,'Issue Code Table'!A:A,0)),IF(M38="Critical",6,IF(M38="Significant",5,IF(M38="Moderate",3,2))))</f>
        <v>6</v>
      </c>
      <c r="AB38" s="253"/>
      <c r="AC38" s="253"/>
      <c r="AD38" s="253"/>
      <c r="AE38" s="253"/>
      <c r="AF38" s="253"/>
      <c r="AG38" s="253"/>
      <c r="AH38" s="253"/>
      <c r="AI38" s="253"/>
      <c r="AJ38" s="253"/>
    </row>
    <row r="39" spans="1:36" s="258" customFormat="1" ht="62.5" x14ac:dyDescent="0.25">
      <c r="A39" s="181" t="s">
        <v>813</v>
      </c>
      <c r="B39" s="245" t="s">
        <v>371</v>
      </c>
      <c r="C39" s="257" t="s">
        <v>372</v>
      </c>
      <c r="D39" s="245" t="s">
        <v>421</v>
      </c>
      <c r="E39" s="245" t="s">
        <v>814</v>
      </c>
      <c r="F39" s="245" t="s">
        <v>815</v>
      </c>
      <c r="G39" s="245" t="s">
        <v>816</v>
      </c>
      <c r="H39" s="245" t="s">
        <v>817</v>
      </c>
      <c r="I39" s="260"/>
      <c r="J39" s="219"/>
      <c r="K39" s="255" t="s">
        <v>818</v>
      </c>
      <c r="L39" s="245"/>
      <c r="M39" s="255" t="s">
        <v>147</v>
      </c>
      <c r="N39" s="245" t="s">
        <v>806</v>
      </c>
      <c r="O39" s="245" t="s">
        <v>807</v>
      </c>
      <c r="P39" s="250"/>
      <c r="Q39" s="261" t="s">
        <v>808</v>
      </c>
      <c r="R39" s="261" t="s">
        <v>819</v>
      </c>
      <c r="S39" s="261"/>
      <c r="T39" s="245" t="s">
        <v>820</v>
      </c>
      <c r="U39" s="165" t="s">
        <v>821</v>
      </c>
      <c r="V39" s="165" t="s">
        <v>822</v>
      </c>
      <c r="X39" s="253"/>
      <c r="Y39" s="253"/>
      <c r="AA39" s="193">
        <f>IF(OR(J39="Fail",ISBLANK(J39)),INDEX('Issue Code Table'!C:C,MATCH(N:N,'Issue Code Table'!A:A,0)),IF(M39="Critical",6,IF(M39="Significant",5,IF(M39="Moderate",3,2))))</f>
        <v>6</v>
      </c>
      <c r="AB39" s="253"/>
      <c r="AC39" s="253"/>
      <c r="AD39" s="253"/>
      <c r="AE39" s="253"/>
      <c r="AF39" s="253"/>
      <c r="AG39" s="253"/>
      <c r="AH39" s="253"/>
      <c r="AI39" s="253"/>
      <c r="AJ39" s="253"/>
    </row>
    <row r="40" spans="1:36" s="258" customFormat="1" ht="62.5" x14ac:dyDescent="0.25">
      <c r="A40" s="181" t="s">
        <v>823</v>
      </c>
      <c r="B40" s="245" t="s">
        <v>824</v>
      </c>
      <c r="C40" s="257" t="s">
        <v>825</v>
      </c>
      <c r="D40" s="245" t="s">
        <v>728</v>
      </c>
      <c r="E40" s="245" t="s">
        <v>826</v>
      </c>
      <c r="F40" s="245" t="s">
        <v>827</v>
      </c>
      <c r="G40" s="245" t="s">
        <v>828</v>
      </c>
      <c r="H40" s="245" t="s">
        <v>829</v>
      </c>
      <c r="I40" s="260"/>
      <c r="J40" s="219"/>
      <c r="K40" s="255" t="s">
        <v>830</v>
      </c>
      <c r="L40" s="245"/>
      <c r="M40" s="255" t="s">
        <v>164</v>
      </c>
      <c r="N40" s="245" t="s">
        <v>831</v>
      </c>
      <c r="O40" s="245" t="s">
        <v>832</v>
      </c>
      <c r="P40" s="250"/>
      <c r="Q40" s="261" t="s">
        <v>808</v>
      </c>
      <c r="R40" s="261" t="s">
        <v>833</v>
      </c>
      <c r="S40" s="261"/>
      <c r="T40" s="245" t="s">
        <v>834</v>
      </c>
      <c r="U40" s="165" t="s">
        <v>835</v>
      </c>
      <c r="V40" s="165"/>
      <c r="X40" s="253"/>
      <c r="Y40" s="253"/>
      <c r="AA40" s="193">
        <f>IF(OR(J40="Fail",ISBLANK(J40)),INDEX('Issue Code Table'!C:C,MATCH(N:N,'Issue Code Table'!A:A,0)),IF(M40="Critical",6,IF(M40="Significant",5,IF(M40="Moderate",3,2))))</f>
        <v>4</v>
      </c>
      <c r="AB40" s="253"/>
      <c r="AC40" s="253"/>
      <c r="AD40" s="253"/>
      <c r="AE40" s="253"/>
      <c r="AF40" s="253"/>
      <c r="AG40" s="253"/>
      <c r="AH40" s="253"/>
      <c r="AI40" s="253"/>
      <c r="AJ40" s="253"/>
    </row>
    <row r="41" spans="1:36" s="258" customFormat="1" ht="62.5" x14ac:dyDescent="0.25">
      <c r="A41" s="181" t="s">
        <v>836</v>
      </c>
      <c r="B41" s="245" t="s">
        <v>232</v>
      </c>
      <c r="C41" s="245" t="s">
        <v>233</v>
      </c>
      <c r="D41" s="245" t="s">
        <v>728</v>
      </c>
      <c r="E41" s="245" t="s">
        <v>837</v>
      </c>
      <c r="F41" s="245" t="s">
        <v>838</v>
      </c>
      <c r="G41" s="245" t="s">
        <v>839</v>
      </c>
      <c r="H41" s="245" t="s">
        <v>840</v>
      </c>
      <c r="I41" s="260"/>
      <c r="J41" s="219"/>
      <c r="K41" s="255" t="s">
        <v>841</v>
      </c>
      <c r="L41" s="245"/>
      <c r="M41" s="263" t="s">
        <v>164</v>
      </c>
      <c r="N41" s="207" t="s">
        <v>237</v>
      </c>
      <c r="O41" s="207" t="s">
        <v>238</v>
      </c>
      <c r="P41" s="250"/>
      <c r="Q41" s="261" t="s">
        <v>808</v>
      </c>
      <c r="R41" s="261" t="s">
        <v>842</v>
      </c>
      <c r="S41" s="261"/>
      <c r="T41" s="245" t="s">
        <v>843</v>
      </c>
      <c r="U41" s="165" t="s">
        <v>844</v>
      </c>
      <c r="V41" s="165"/>
      <c r="X41" s="253"/>
      <c r="Y41" s="253"/>
      <c r="AA41" s="193">
        <f>IF(OR(J41="Fail",ISBLANK(J41)),INDEX('Issue Code Table'!C:C,MATCH(N:N,'Issue Code Table'!A:A,0)),IF(M41="Critical",6,IF(M41="Significant",5,IF(M41="Moderate",3,2))))</f>
        <v>4</v>
      </c>
      <c r="AB41" s="253"/>
      <c r="AC41" s="253"/>
      <c r="AD41" s="253"/>
      <c r="AE41" s="253"/>
      <c r="AF41" s="253"/>
      <c r="AG41" s="253"/>
      <c r="AH41" s="253"/>
      <c r="AI41" s="253"/>
      <c r="AJ41" s="253"/>
    </row>
    <row r="42" spans="1:36" s="258" customFormat="1" ht="62.5" x14ac:dyDescent="0.25">
      <c r="A42" s="181" t="s">
        <v>845</v>
      </c>
      <c r="B42" s="165" t="s">
        <v>215</v>
      </c>
      <c r="C42" s="165" t="s">
        <v>216</v>
      </c>
      <c r="D42" s="245" t="s">
        <v>728</v>
      </c>
      <c r="E42" s="245" t="s">
        <v>846</v>
      </c>
      <c r="F42" s="245" t="s">
        <v>847</v>
      </c>
      <c r="G42" s="245" t="s">
        <v>848</v>
      </c>
      <c r="H42" s="245" t="s">
        <v>849</v>
      </c>
      <c r="I42" s="260"/>
      <c r="J42" s="219"/>
      <c r="K42" s="255" t="s">
        <v>850</v>
      </c>
      <c r="L42" s="245"/>
      <c r="M42" s="263" t="s">
        <v>147</v>
      </c>
      <c r="N42" s="207" t="s">
        <v>220</v>
      </c>
      <c r="O42" s="207" t="s">
        <v>221</v>
      </c>
      <c r="P42" s="250"/>
      <c r="Q42" s="261" t="s">
        <v>808</v>
      </c>
      <c r="R42" s="261" t="s">
        <v>851</v>
      </c>
      <c r="S42" s="261"/>
      <c r="T42" s="245" t="s">
        <v>852</v>
      </c>
      <c r="U42" s="165" t="s">
        <v>853</v>
      </c>
      <c r="V42" s="165" t="s">
        <v>854</v>
      </c>
      <c r="X42" s="253"/>
      <c r="Y42" s="253"/>
      <c r="AA42" s="193">
        <f>IF(OR(J42="Fail",ISBLANK(J42)),INDEX('Issue Code Table'!C:C,MATCH(N:N,'Issue Code Table'!A:A,0)),IF(M42="Critical",6,IF(M42="Significant",5,IF(M42="Moderate",3,2))))</f>
        <v>5</v>
      </c>
      <c r="AB42" s="253"/>
      <c r="AC42" s="253"/>
      <c r="AD42" s="253"/>
      <c r="AE42" s="253"/>
      <c r="AF42" s="253"/>
      <c r="AG42" s="253"/>
      <c r="AH42" s="253"/>
      <c r="AI42" s="253"/>
      <c r="AJ42" s="253"/>
    </row>
    <row r="43" spans="1:36" ht="87.5" x14ac:dyDescent="0.35">
      <c r="A43" s="181" t="s">
        <v>855</v>
      </c>
      <c r="B43" s="245" t="s">
        <v>706</v>
      </c>
      <c r="C43" s="245" t="s">
        <v>707</v>
      </c>
      <c r="D43" s="245" t="s">
        <v>421</v>
      </c>
      <c r="E43" s="245" t="s">
        <v>856</v>
      </c>
      <c r="F43" s="245" t="s">
        <v>857</v>
      </c>
      <c r="G43" s="245" t="s">
        <v>858</v>
      </c>
      <c r="H43" s="245" t="s">
        <v>859</v>
      </c>
      <c r="I43" s="260"/>
      <c r="J43" s="219"/>
      <c r="K43" s="255" t="s">
        <v>860</v>
      </c>
      <c r="L43" s="245"/>
      <c r="M43" s="255" t="s">
        <v>138</v>
      </c>
      <c r="N43" s="245" t="s">
        <v>861</v>
      </c>
      <c r="O43" s="245" t="s">
        <v>862</v>
      </c>
      <c r="P43" s="250"/>
      <c r="Q43" s="261" t="s">
        <v>863</v>
      </c>
      <c r="R43" s="261" t="s">
        <v>864</v>
      </c>
      <c r="S43" s="261"/>
      <c r="T43" s="245" t="s">
        <v>865</v>
      </c>
      <c r="U43" s="165" t="s">
        <v>866</v>
      </c>
      <c r="V43" s="165" t="s">
        <v>867</v>
      </c>
      <c r="AA43" s="193">
        <f>IF(OR(J43="Fail",ISBLANK(J43)),INDEX('Issue Code Table'!C:C,MATCH(N:N,'Issue Code Table'!A:A,0)),IF(M43="Critical",6,IF(M43="Significant",5,IF(M43="Moderate",3,2))))</f>
        <v>7</v>
      </c>
    </row>
    <row r="44" spans="1:36" s="258" customFormat="1" ht="75" x14ac:dyDescent="0.25">
      <c r="A44" s="181" t="s">
        <v>868</v>
      </c>
      <c r="B44" s="245" t="s">
        <v>323</v>
      </c>
      <c r="C44" s="245" t="s">
        <v>324</v>
      </c>
      <c r="D44" s="245" t="s">
        <v>421</v>
      </c>
      <c r="E44" s="245" t="s">
        <v>869</v>
      </c>
      <c r="F44" s="245" t="s">
        <v>870</v>
      </c>
      <c r="G44" s="245" t="s">
        <v>871</v>
      </c>
      <c r="H44" s="245" t="s">
        <v>872</v>
      </c>
      <c r="I44" s="260"/>
      <c r="J44" s="219"/>
      <c r="K44" s="255" t="s">
        <v>873</v>
      </c>
      <c r="L44" s="245"/>
      <c r="M44" s="255" t="s">
        <v>228</v>
      </c>
      <c r="N44" s="245" t="s">
        <v>874</v>
      </c>
      <c r="O44" s="245" t="s">
        <v>875</v>
      </c>
      <c r="P44" s="250"/>
      <c r="Q44" s="261" t="s">
        <v>863</v>
      </c>
      <c r="R44" s="261" t="s">
        <v>876</v>
      </c>
      <c r="S44" s="261"/>
      <c r="T44" s="245" t="s">
        <v>877</v>
      </c>
      <c r="U44" s="165" t="s">
        <v>878</v>
      </c>
      <c r="V44" s="165"/>
      <c r="X44" s="253"/>
      <c r="Y44" s="253"/>
      <c r="AA44" s="193">
        <f>IF(OR(J44="Fail",ISBLANK(J44)),INDEX('Issue Code Table'!C:C,MATCH(N:N,'Issue Code Table'!A:A,0)),IF(M44="Critical",6,IF(M44="Significant",5,IF(M44="Moderate",3,2))))</f>
        <v>2</v>
      </c>
      <c r="AB44" s="253"/>
      <c r="AC44" s="253"/>
      <c r="AD44" s="253"/>
      <c r="AE44" s="253"/>
      <c r="AF44" s="253"/>
      <c r="AG44" s="253"/>
      <c r="AH44" s="253"/>
      <c r="AI44" s="253"/>
      <c r="AJ44" s="253"/>
    </row>
    <row r="45" spans="1:36" s="258" customFormat="1" ht="75" x14ac:dyDescent="0.25">
      <c r="A45" s="181" t="s">
        <v>879</v>
      </c>
      <c r="B45" s="245" t="s">
        <v>706</v>
      </c>
      <c r="C45" s="245" t="s">
        <v>707</v>
      </c>
      <c r="D45" s="245" t="s">
        <v>421</v>
      </c>
      <c r="E45" s="245" t="s">
        <v>880</v>
      </c>
      <c r="F45" s="245" t="s">
        <v>881</v>
      </c>
      <c r="G45" s="245" t="s">
        <v>882</v>
      </c>
      <c r="H45" s="245" t="s">
        <v>883</v>
      </c>
      <c r="I45" s="260"/>
      <c r="J45" s="219"/>
      <c r="K45" s="255" t="s">
        <v>884</v>
      </c>
      <c r="L45" s="245"/>
      <c r="M45" s="255" t="s">
        <v>147</v>
      </c>
      <c r="N45" s="245" t="s">
        <v>885</v>
      </c>
      <c r="O45" s="245" t="s">
        <v>886</v>
      </c>
      <c r="P45" s="250"/>
      <c r="Q45" s="261" t="s">
        <v>863</v>
      </c>
      <c r="R45" s="261" t="s">
        <v>887</v>
      </c>
      <c r="S45" s="261"/>
      <c r="T45" s="245" t="s">
        <v>888</v>
      </c>
      <c r="U45" s="165" t="s">
        <v>889</v>
      </c>
      <c r="V45" s="165" t="s">
        <v>890</v>
      </c>
      <c r="X45" s="253"/>
      <c r="Y45" s="253"/>
      <c r="AA45" s="193">
        <f>IF(OR(J45="Fail",ISBLANK(J45)),INDEX('Issue Code Table'!C:C,MATCH(N:N,'Issue Code Table'!A:A,0)),IF(M45="Critical",6,IF(M45="Significant",5,IF(M45="Moderate",3,2))))</f>
        <v>5</v>
      </c>
      <c r="AB45" s="253"/>
      <c r="AC45" s="253"/>
      <c r="AD45" s="253"/>
      <c r="AE45" s="253"/>
      <c r="AF45" s="253"/>
      <c r="AG45" s="253"/>
      <c r="AH45" s="253"/>
      <c r="AI45" s="253"/>
      <c r="AJ45" s="253"/>
    </row>
    <row r="46" spans="1:36" s="258" customFormat="1" ht="62.5" x14ac:dyDescent="0.25">
      <c r="A46" s="181" t="s">
        <v>891</v>
      </c>
      <c r="B46" s="245" t="s">
        <v>347</v>
      </c>
      <c r="C46" s="245" t="s">
        <v>696</v>
      </c>
      <c r="D46" s="245" t="s">
        <v>421</v>
      </c>
      <c r="E46" s="245" t="s">
        <v>892</v>
      </c>
      <c r="F46" s="245" t="s">
        <v>893</v>
      </c>
      <c r="G46" s="245" t="s">
        <v>894</v>
      </c>
      <c r="H46" s="245" t="s">
        <v>895</v>
      </c>
      <c r="I46" s="260"/>
      <c r="J46" s="219"/>
      <c r="K46" s="255" t="s">
        <v>896</v>
      </c>
      <c r="L46" s="245"/>
      <c r="M46" s="255" t="s">
        <v>228</v>
      </c>
      <c r="N46" s="245" t="s">
        <v>897</v>
      </c>
      <c r="O46" s="245" t="s">
        <v>898</v>
      </c>
      <c r="P46" s="250"/>
      <c r="Q46" s="261" t="s">
        <v>863</v>
      </c>
      <c r="R46" s="261" t="s">
        <v>899</v>
      </c>
      <c r="S46" s="261"/>
      <c r="T46" s="245" t="s">
        <v>900</v>
      </c>
      <c r="U46" s="165" t="s">
        <v>901</v>
      </c>
      <c r="V46" s="165"/>
      <c r="X46" s="253"/>
      <c r="Y46" s="253"/>
      <c r="AA46" s="193">
        <f>IF(OR(J46="Fail",ISBLANK(J46)),INDEX('Issue Code Table'!C:C,MATCH(N:N,'Issue Code Table'!A:A,0)),IF(M46="Critical",6,IF(M46="Significant",5,IF(M46="Moderate",3,2))))</f>
        <v>2</v>
      </c>
      <c r="AB46" s="253"/>
      <c r="AC46" s="253"/>
      <c r="AD46" s="253"/>
      <c r="AE46" s="253"/>
      <c r="AF46" s="253"/>
      <c r="AG46" s="253"/>
      <c r="AH46" s="253"/>
      <c r="AI46" s="253"/>
      <c r="AJ46" s="253"/>
    </row>
    <row r="47" spans="1:36" s="258" customFormat="1" ht="87.5" x14ac:dyDescent="0.25">
      <c r="A47" s="181" t="s">
        <v>902</v>
      </c>
      <c r="B47" s="245" t="s">
        <v>706</v>
      </c>
      <c r="C47" s="245" t="s">
        <v>707</v>
      </c>
      <c r="D47" s="245" t="s">
        <v>421</v>
      </c>
      <c r="E47" s="245" t="s">
        <v>903</v>
      </c>
      <c r="F47" s="245" t="s">
        <v>904</v>
      </c>
      <c r="G47" s="245" t="s">
        <v>905</v>
      </c>
      <c r="H47" s="245" t="s">
        <v>906</v>
      </c>
      <c r="I47" s="260"/>
      <c r="J47" s="219"/>
      <c r="K47" s="255" t="s">
        <v>907</v>
      </c>
      <c r="L47" s="245"/>
      <c r="M47" s="255" t="s">
        <v>147</v>
      </c>
      <c r="N47" s="245" t="s">
        <v>885</v>
      </c>
      <c r="O47" s="245" t="s">
        <v>886</v>
      </c>
      <c r="P47" s="250"/>
      <c r="Q47" s="261" t="s">
        <v>863</v>
      </c>
      <c r="R47" s="261" t="s">
        <v>908</v>
      </c>
      <c r="S47" s="261"/>
      <c r="T47" s="245" t="s">
        <v>909</v>
      </c>
      <c r="U47" s="165" t="s">
        <v>910</v>
      </c>
      <c r="V47" s="165" t="s">
        <v>911</v>
      </c>
      <c r="X47" s="253"/>
      <c r="Y47" s="253"/>
      <c r="AA47" s="193">
        <f>IF(OR(J47="Fail",ISBLANK(J47)),INDEX('Issue Code Table'!C:C,MATCH(N:N,'Issue Code Table'!A:A,0)),IF(M47="Critical",6,IF(M47="Significant",5,IF(M47="Moderate",3,2))))</f>
        <v>5</v>
      </c>
      <c r="AB47" s="253"/>
      <c r="AC47" s="253"/>
      <c r="AD47" s="253"/>
      <c r="AE47" s="253"/>
      <c r="AF47" s="253"/>
      <c r="AG47" s="253"/>
      <c r="AH47" s="253"/>
      <c r="AI47" s="253"/>
      <c r="AJ47" s="253"/>
    </row>
    <row r="48" spans="1:36" s="258" customFormat="1" ht="75" x14ac:dyDescent="0.25">
      <c r="A48" s="181" t="s">
        <v>912</v>
      </c>
      <c r="B48" s="245" t="s">
        <v>339</v>
      </c>
      <c r="C48" s="257" t="s">
        <v>340</v>
      </c>
      <c r="D48" s="245" t="s">
        <v>421</v>
      </c>
      <c r="E48" s="245" t="s">
        <v>913</v>
      </c>
      <c r="F48" s="245" t="s">
        <v>914</v>
      </c>
      <c r="G48" s="245" t="s">
        <v>915</v>
      </c>
      <c r="H48" s="245" t="s">
        <v>916</v>
      </c>
      <c r="I48" s="260"/>
      <c r="J48" s="219"/>
      <c r="K48" s="255" t="s">
        <v>917</v>
      </c>
      <c r="L48" s="245"/>
      <c r="M48" s="255" t="s">
        <v>147</v>
      </c>
      <c r="N48" s="245" t="s">
        <v>918</v>
      </c>
      <c r="O48" s="245" t="s">
        <v>919</v>
      </c>
      <c r="P48" s="250"/>
      <c r="Q48" s="261" t="s">
        <v>863</v>
      </c>
      <c r="R48" s="261" t="s">
        <v>920</v>
      </c>
      <c r="S48" s="261"/>
      <c r="T48" s="245" t="s">
        <v>921</v>
      </c>
      <c r="U48" s="165" t="s">
        <v>922</v>
      </c>
      <c r="V48" s="165" t="s">
        <v>923</v>
      </c>
      <c r="X48" s="253"/>
      <c r="Y48" s="253"/>
      <c r="AA48" s="193">
        <f>IF(OR(J48="Fail",ISBLANK(J48)),INDEX('Issue Code Table'!C:C,MATCH(N:N,'Issue Code Table'!A:A,0)),IF(M48="Critical",6,IF(M48="Significant",5,IF(M48="Moderate",3,2))))</f>
        <v>6</v>
      </c>
      <c r="AB48" s="253"/>
      <c r="AC48" s="253"/>
      <c r="AD48" s="253"/>
      <c r="AE48" s="253"/>
      <c r="AF48" s="253"/>
      <c r="AG48" s="253"/>
      <c r="AH48" s="253"/>
      <c r="AI48" s="253"/>
      <c r="AJ48" s="253"/>
    </row>
    <row r="49" spans="1:36" s="258" customFormat="1" ht="75" x14ac:dyDescent="0.25">
      <c r="A49" s="181" t="s">
        <v>924</v>
      </c>
      <c r="B49" s="245" t="s">
        <v>706</v>
      </c>
      <c r="C49" s="245" t="s">
        <v>707</v>
      </c>
      <c r="D49" s="245" t="s">
        <v>421</v>
      </c>
      <c r="E49" s="245" t="s">
        <v>925</v>
      </c>
      <c r="F49" s="245" t="s">
        <v>926</v>
      </c>
      <c r="G49" s="245" t="s">
        <v>927</v>
      </c>
      <c r="H49" s="245" t="s">
        <v>928</v>
      </c>
      <c r="I49" s="260"/>
      <c r="J49" s="219"/>
      <c r="K49" s="255" t="s">
        <v>929</v>
      </c>
      <c r="L49" s="245"/>
      <c r="M49" s="255" t="s">
        <v>228</v>
      </c>
      <c r="N49" s="245" t="s">
        <v>897</v>
      </c>
      <c r="O49" s="245" t="s">
        <v>898</v>
      </c>
      <c r="P49" s="250"/>
      <c r="Q49" s="261" t="s">
        <v>863</v>
      </c>
      <c r="R49" s="261" t="s">
        <v>930</v>
      </c>
      <c r="S49" s="261"/>
      <c r="T49" s="245" t="s">
        <v>931</v>
      </c>
      <c r="U49" s="165" t="s">
        <v>932</v>
      </c>
      <c r="V49" s="165"/>
      <c r="X49" s="253"/>
      <c r="Y49" s="253"/>
      <c r="AA49" s="193">
        <f>IF(OR(J49="Fail",ISBLANK(J49)),INDEX('Issue Code Table'!C:C,MATCH(N:N,'Issue Code Table'!A:A,0)),IF(M49="Critical",6,IF(M49="Significant",5,IF(M49="Moderate",3,2))))</f>
        <v>2</v>
      </c>
      <c r="AB49" s="253"/>
      <c r="AC49" s="253"/>
      <c r="AD49" s="253"/>
      <c r="AE49" s="253"/>
      <c r="AF49" s="253"/>
      <c r="AG49" s="253"/>
      <c r="AH49" s="253"/>
      <c r="AI49" s="253"/>
      <c r="AJ49" s="253"/>
    </row>
    <row r="50" spans="1:36" s="258" customFormat="1" ht="62.5" x14ac:dyDescent="0.25">
      <c r="A50" s="181" t="s">
        <v>933</v>
      </c>
      <c r="B50" s="245" t="s">
        <v>339</v>
      </c>
      <c r="C50" s="257" t="s">
        <v>340</v>
      </c>
      <c r="D50" s="245" t="s">
        <v>421</v>
      </c>
      <c r="E50" s="245" t="s">
        <v>934</v>
      </c>
      <c r="F50" s="245" t="s">
        <v>935</v>
      </c>
      <c r="G50" s="245" t="s">
        <v>936</v>
      </c>
      <c r="H50" s="245" t="s">
        <v>937</v>
      </c>
      <c r="I50" s="260"/>
      <c r="J50" s="219"/>
      <c r="K50" s="255" t="s">
        <v>938</v>
      </c>
      <c r="L50" s="245"/>
      <c r="M50" s="255" t="s">
        <v>164</v>
      </c>
      <c r="N50" s="245" t="s">
        <v>344</v>
      </c>
      <c r="O50" s="245" t="s">
        <v>345</v>
      </c>
      <c r="P50" s="250"/>
      <c r="Q50" s="261" t="s">
        <v>939</v>
      </c>
      <c r="R50" s="261" t="s">
        <v>940</v>
      </c>
      <c r="S50" s="261"/>
      <c r="T50" s="245" t="s">
        <v>941</v>
      </c>
      <c r="U50" s="165" t="s">
        <v>942</v>
      </c>
      <c r="V50" s="165"/>
      <c r="X50" s="253"/>
      <c r="Y50" s="253"/>
      <c r="AA50" s="193">
        <f>IF(OR(J50="Fail",ISBLANK(J50)),INDEX('Issue Code Table'!C:C,MATCH(N:N,'Issue Code Table'!A:A,0)),IF(M50="Critical",6,IF(M50="Significant",5,IF(M50="Moderate",3,2))))</f>
        <v>3</v>
      </c>
      <c r="AB50" s="253"/>
      <c r="AC50" s="253"/>
      <c r="AD50" s="253"/>
      <c r="AE50" s="253"/>
      <c r="AF50" s="253"/>
      <c r="AG50" s="253"/>
      <c r="AH50" s="253"/>
      <c r="AI50" s="253"/>
      <c r="AJ50" s="253"/>
    </row>
    <row r="51" spans="1:36" s="258" customFormat="1" ht="50" x14ac:dyDescent="0.25">
      <c r="A51" s="181" t="s">
        <v>943</v>
      </c>
      <c r="B51" s="245" t="s">
        <v>385</v>
      </c>
      <c r="C51" s="245" t="s">
        <v>386</v>
      </c>
      <c r="D51" s="245" t="s">
        <v>421</v>
      </c>
      <c r="E51" s="245" t="s">
        <v>944</v>
      </c>
      <c r="F51" s="245" t="s">
        <v>945</v>
      </c>
      <c r="G51" s="245" t="s">
        <v>946</v>
      </c>
      <c r="H51" s="245" t="s">
        <v>947</v>
      </c>
      <c r="I51" s="260"/>
      <c r="J51" s="219"/>
      <c r="K51" s="255" t="s">
        <v>948</v>
      </c>
      <c r="L51" s="245"/>
      <c r="M51" s="255" t="s">
        <v>147</v>
      </c>
      <c r="N51" s="245" t="s">
        <v>720</v>
      </c>
      <c r="O51" s="245" t="s">
        <v>721</v>
      </c>
      <c r="P51" s="250"/>
      <c r="Q51" s="261" t="s">
        <v>949</v>
      </c>
      <c r="R51" s="261" t="s">
        <v>950</v>
      </c>
      <c r="S51" s="261"/>
      <c r="T51" s="245" t="s">
        <v>951</v>
      </c>
      <c r="U51" s="165" t="s">
        <v>952</v>
      </c>
      <c r="V51" s="165" t="s">
        <v>953</v>
      </c>
      <c r="X51" s="253"/>
      <c r="Y51" s="253"/>
      <c r="AA51" s="193">
        <f>IF(OR(J51="Fail",ISBLANK(J51)),INDEX('Issue Code Table'!C:C,MATCH(N:N,'Issue Code Table'!A:A,0)),IF(M51="Critical",6,IF(M51="Significant",5,IF(M51="Moderate",3,2))))</f>
        <v>5</v>
      </c>
      <c r="AB51" s="253"/>
      <c r="AC51" s="253"/>
      <c r="AD51" s="253"/>
      <c r="AE51" s="253"/>
      <c r="AF51" s="253"/>
      <c r="AG51" s="253"/>
      <c r="AH51" s="253"/>
      <c r="AI51" s="253"/>
      <c r="AJ51" s="253"/>
    </row>
    <row r="52" spans="1:36" s="200" customFormat="1" ht="14" x14ac:dyDescent="0.3">
      <c r="A52" s="264"/>
      <c r="B52" s="265" t="s">
        <v>406</v>
      </c>
      <c r="C52" s="264"/>
      <c r="D52" s="266"/>
      <c r="E52" s="266"/>
      <c r="F52" s="266"/>
      <c r="G52" s="267"/>
      <c r="H52" s="266"/>
      <c r="I52" s="266"/>
      <c r="J52" s="266"/>
      <c r="K52" s="266"/>
      <c r="L52" s="266"/>
      <c r="M52" s="266"/>
      <c r="N52" s="266"/>
      <c r="O52" s="266"/>
      <c r="P52" s="266"/>
      <c r="Q52" s="266"/>
      <c r="R52" s="266"/>
      <c r="S52" s="266"/>
      <c r="T52" s="267"/>
      <c r="U52" s="267"/>
      <c r="V52" s="267"/>
      <c r="AA52" s="266"/>
    </row>
    <row r="53" spans="1:36" ht="14.25" customHeight="1" x14ac:dyDescent="0.35"/>
    <row r="55" spans="1:36" x14ac:dyDescent="0.35">
      <c r="T55" s="191"/>
      <c r="W55" s="191"/>
    </row>
    <row r="56" spans="1:36" hidden="1" x14ac:dyDescent="0.35">
      <c r="T56" s="191"/>
      <c r="W56" s="191"/>
    </row>
    <row r="57" spans="1:36" hidden="1" x14ac:dyDescent="0.35">
      <c r="E57" s="200" t="s">
        <v>407</v>
      </c>
      <c r="T57" s="191"/>
      <c r="W57" s="191"/>
    </row>
    <row r="58" spans="1:36" hidden="1" x14ac:dyDescent="0.35">
      <c r="E58" s="200" t="s">
        <v>56</v>
      </c>
      <c r="T58" s="191"/>
      <c r="W58" s="191"/>
    </row>
    <row r="59" spans="1:36" hidden="1" x14ac:dyDescent="0.35">
      <c r="E59" s="200" t="s">
        <v>57</v>
      </c>
      <c r="T59" s="191"/>
      <c r="W59" s="191"/>
    </row>
    <row r="60" spans="1:36" hidden="1" x14ac:dyDescent="0.35">
      <c r="E60" s="200" t="s">
        <v>45</v>
      </c>
      <c r="T60" s="191"/>
      <c r="W60" s="191"/>
    </row>
    <row r="61" spans="1:36" hidden="1" x14ac:dyDescent="0.35">
      <c r="E61" s="200" t="s">
        <v>408</v>
      </c>
      <c r="T61" s="191"/>
      <c r="W61" s="191"/>
    </row>
    <row r="62" spans="1:36" hidden="1" x14ac:dyDescent="0.35">
      <c r="E62" s="200"/>
    </row>
    <row r="63" spans="1:36" hidden="1" x14ac:dyDescent="0.35">
      <c r="E63" s="197" t="s">
        <v>409</v>
      </c>
    </row>
    <row r="64" spans="1:36" hidden="1" x14ac:dyDescent="0.35">
      <c r="E64" s="197" t="s">
        <v>138</v>
      </c>
    </row>
    <row r="65" spans="5:5" hidden="1" x14ac:dyDescent="0.35">
      <c r="E65" s="197" t="s">
        <v>147</v>
      </c>
    </row>
    <row r="66" spans="5:5" hidden="1" x14ac:dyDescent="0.35">
      <c r="E66" s="197" t="s">
        <v>164</v>
      </c>
    </row>
    <row r="67" spans="5:5" hidden="1" x14ac:dyDescent="0.35">
      <c r="E67" s="197" t="s">
        <v>228</v>
      </c>
    </row>
    <row r="68" spans="5:5" hidden="1" x14ac:dyDescent="0.35"/>
    <row r="69" spans="5:5" hidden="1" x14ac:dyDescent="0.35"/>
    <row r="70" spans="5:5" ht="59.25" customHeight="1" x14ac:dyDescent="0.35"/>
  </sheetData>
  <protectedRanges>
    <protectedRange password="E1A2" sqref="N2:O2" name="Range1"/>
  </protectedRanges>
  <autoFilter ref="A2:AJ52" xr:uid="{F4882FC0-C020-4CAE-A001-ABC98A6C13A6}"/>
  <conditionalFormatting sqref="J3:J51">
    <cfRule type="cellIs" dxfId="41" priority="2" stopIfTrue="1" operator="equal">
      <formula>"Fail"</formula>
    </cfRule>
    <cfRule type="cellIs" dxfId="40" priority="3" stopIfTrue="1" operator="equal">
      <formula>"Pass"</formula>
    </cfRule>
    <cfRule type="cellIs" dxfId="39" priority="4" stopIfTrue="1" operator="equal">
      <formula>"Info"</formula>
    </cfRule>
  </conditionalFormatting>
  <conditionalFormatting sqref="N3:N51">
    <cfRule type="expression" dxfId="38" priority="5" stopIfTrue="1">
      <formula>ISERROR(AA3)</formula>
    </cfRule>
  </conditionalFormatting>
  <conditionalFormatting sqref="N15:N17">
    <cfRule type="expression" dxfId="37" priority="1" stopIfTrue="1">
      <formula>ISERROR(AA15)</formula>
    </cfRule>
  </conditionalFormatting>
  <dataValidations count="2">
    <dataValidation type="list" allowBlank="1" showInputMessage="1" showErrorMessage="1" sqref="M3:M51" xr:uid="{2BC06F0F-967E-48AC-89EF-2AC5AF28F6DC}">
      <formula1>$E$64:$E$67</formula1>
    </dataValidation>
    <dataValidation type="list" allowBlank="1" showInputMessage="1" showErrorMessage="1" sqref="J3:J51" xr:uid="{D74EA793-671D-46EF-B03A-4261B1F274C7}">
      <formula1>$E$58:$E$61</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J81"/>
  <sheetViews>
    <sheetView zoomScale="80" zoomScaleNormal="80" workbookViewId="0">
      <pane ySplit="2" topLeftCell="A3" activePane="bottomLeft" state="frozen"/>
      <selection activeCell="O1" sqref="O1"/>
      <selection pane="bottomLeft" activeCell="A20" sqref="A20"/>
    </sheetView>
  </sheetViews>
  <sheetFormatPr defaultColWidth="22.7265625" defaultRowHeight="14.5" x14ac:dyDescent="0.35"/>
  <cols>
    <col min="1" max="1" width="10.81640625" style="191" bestFit="1" customWidth="1"/>
    <col min="2" max="2" width="11.81640625" style="195" customWidth="1"/>
    <col min="3" max="3" width="17" style="196" customWidth="1"/>
    <col min="4" max="4" width="18.1796875" style="191" customWidth="1"/>
    <col min="5" max="5" width="24" style="191" customWidth="1"/>
    <col min="6" max="6" width="30.81640625" style="191" customWidth="1"/>
    <col min="7" max="7" width="27.81640625" style="194" customWidth="1"/>
    <col min="8" max="10" width="22.7265625" style="191" customWidth="1"/>
    <col min="11" max="11" width="22.7265625" style="195" hidden="1" customWidth="1"/>
    <col min="12" max="12" width="16.54296875" style="191" customWidth="1"/>
    <col min="13" max="13" width="12.54296875" style="195" customWidth="1"/>
    <col min="14" max="14" width="12" style="195" customWidth="1"/>
    <col min="15" max="15" width="39.54296875" style="195" customWidth="1"/>
    <col min="16" max="16" width="6.1796875" style="191" customWidth="1"/>
    <col min="17" max="18" width="22.7265625" style="195" customWidth="1"/>
    <col min="19" max="19" width="61.1796875" style="191" customWidth="1"/>
    <col min="20" max="20" width="49.7265625" style="194" customWidth="1"/>
    <col min="21" max="21" width="52.26953125" style="191" hidden="1" customWidth="1"/>
    <col min="22" max="22" width="45.81640625" style="191" hidden="1" customWidth="1"/>
    <col min="24" max="25" width="22.7265625" style="191" customWidth="1"/>
    <col min="27" max="27" width="22.7265625" style="191" hidden="1" customWidth="1"/>
    <col min="28" max="16384" width="22.7265625" style="191"/>
  </cols>
  <sheetData>
    <row r="1" spans="1:35" s="190" customFormat="1" ht="14" x14ac:dyDescent="0.3">
      <c r="A1" s="32" t="s">
        <v>55</v>
      </c>
      <c r="B1" s="187"/>
      <c r="C1" s="187"/>
      <c r="D1" s="33"/>
      <c r="E1" s="33"/>
      <c r="F1" s="33"/>
      <c r="G1" s="33"/>
      <c r="H1" s="33"/>
      <c r="I1" s="33"/>
      <c r="J1" s="33"/>
      <c r="K1" s="188"/>
      <c r="L1" s="189"/>
      <c r="M1" s="189"/>
      <c r="N1" s="189"/>
      <c r="O1" s="189"/>
      <c r="P1" s="189"/>
      <c r="Q1" s="189"/>
      <c r="R1" s="189"/>
      <c r="S1" s="189"/>
      <c r="T1" s="224"/>
      <c r="U1" s="221"/>
      <c r="V1" s="221"/>
      <c r="AA1" s="189"/>
    </row>
    <row r="2" spans="1:35" ht="45.75" customHeight="1" x14ac:dyDescent="0.35">
      <c r="A2" s="54" t="s">
        <v>116</v>
      </c>
      <c r="B2" s="54" t="s">
        <v>117</v>
      </c>
      <c r="C2" s="67" t="s">
        <v>118</v>
      </c>
      <c r="D2" s="54" t="s">
        <v>119</v>
      </c>
      <c r="E2" s="54" t="s">
        <v>410</v>
      </c>
      <c r="F2" s="54" t="s">
        <v>411</v>
      </c>
      <c r="G2" s="54" t="s">
        <v>121</v>
      </c>
      <c r="H2" s="54" t="s">
        <v>122</v>
      </c>
      <c r="I2" s="54" t="s">
        <v>123</v>
      </c>
      <c r="J2" s="54" t="s">
        <v>124</v>
      </c>
      <c r="K2" s="66" t="s">
        <v>412</v>
      </c>
      <c r="L2" s="54" t="s">
        <v>125</v>
      </c>
      <c r="M2" s="54" t="s">
        <v>126</v>
      </c>
      <c r="N2" s="109" t="s">
        <v>127</v>
      </c>
      <c r="O2" s="109" t="s">
        <v>413</v>
      </c>
      <c r="P2" s="143"/>
      <c r="Q2" s="68" t="s">
        <v>414</v>
      </c>
      <c r="R2" s="69" t="s">
        <v>415</v>
      </c>
      <c r="S2" s="69" t="s">
        <v>954</v>
      </c>
      <c r="T2" s="69" t="s">
        <v>417</v>
      </c>
      <c r="U2" s="240" t="s">
        <v>418</v>
      </c>
      <c r="V2" s="240" t="s">
        <v>419</v>
      </c>
      <c r="AA2" s="71" t="s">
        <v>129</v>
      </c>
    </row>
    <row r="3" spans="1:35" ht="75.75" customHeight="1" x14ac:dyDescent="0.35">
      <c r="A3" s="101" t="s">
        <v>955</v>
      </c>
      <c r="B3" s="165" t="s">
        <v>180</v>
      </c>
      <c r="C3" s="165" t="s">
        <v>181</v>
      </c>
      <c r="D3" s="165" t="s">
        <v>421</v>
      </c>
      <c r="E3" s="165" t="s">
        <v>422</v>
      </c>
      <c r="F3" s="165" t="s">
        <v>423</v>
      </c>
      <c r="G3" s="165" t="s">
        <v>956</v>
      </c>
      <c r="H3" s="165" t="s">
        <v>425</v>
      </c>
      <c r="I3" s="165"/>
      <c r="J3" s="219"/>
      <c r="K3" s="164" t="s">
        <v>426</v>
      </c>
      <c r="L3" s="165"/>
      <c r="M3" s="165" t="s">
        <v>147</v>
      </c>
      <c r="N3" s="183" t="s">
        <v>212</v>
      </c>
      <c r="O3" s="165" t="s">
        <v>213</v>
      </c>
      <c r="P3" s="143"/>
      <c r="Q3" s="65" t="s">
        <v>427</v>
      </c>
      <c r="R3" s="65" t="s">
        <v>428</v>
      </c>
      <c r="S3" s="165" t="s">
        <v>957</v>
      </c>
      <c r="T3" s="165" t="s">
        <v>958</v>
      </c>
      <c r="U3" s="165" t="s">
        <v>431</v>
      </c>
      <c r="V3" s="165" t="s">
        <v>432</v>
      </c>
      <c r="AA3" s="193">
        <f>IF(OR(J3="Fail",ISBLANK(J3)),INDEX('Issue Code Table'!C:C,MATCH(N:N,'Issue Code Table'!A:A,0)),IF(M3="Critical",6,IF(M3="Significant",5,IF(M3="Moderate",3,2))))</f>
        <v>5</v>
      </c>
    </row>
    <row r="4" spans="1:35" ht="59.25" customHeight="1" x14ac:dyDescent="0.35">
      <c r="A4" s="101" t="s">
        <v>959</v>
      </c>
      <c r="B4" s="165" t="s">
        <v>434</v>
      </c>
      <c r="C4" s="165" t="s">
        <v>435</v>
      </c>
      <c r="D4" s="165" t="s">
        <v>421</v>
      </c>
      <c r="E4" s="165" t="s">
        <v>436</v>
      </c>
      <c r="F4" s="165" t="s">
        <v>437</v>
      </c>
      <c r="G4" s="165" t="s">
        <v>960</v>
      </c>
      <c r="H4" s="165" t="s">
        <v>961</v>
      </c>
      <c r="I4" s="165"/>
      <c r="J4" s="219"/>
      <c r="K4" s="165" t="s">
        <v>962</v>
      </c>
      <c r="L4" s="165"/>
      <c r="M4" s="165" t="s">
        <v>147</v>
      </c>
      <c r="N4" s="183" t="s">
        <v>212</v>
      </c>
      <c r="O4" s="165" t="s">
        <v>213</v>
      </c>
      <c r="P4" s="143"/>
      <c r="Q4" s="65" t="s">
        <v>427</v>
      </c>
      <c r="R4" s="65" t="s">
        <v>441</v>
      </c>
      <c r="S4" s="165" t="s">
        <v>963</v>
      </c>
      <c r="T4" s="165" t="s">
        <v>964</v>
      </c>
      <c r="U4" s="165" t="s">
        <v>444</v>
      </c>
      <c r="V4" s="165" t="s">
        <v>445</v>
      </c>
      <c r="AA4" s="193">
        <f>IF(OR(J4="Fail",ISBLANK(J4)),INDEX('Issue Code Table'!C:C,MATCH(N:N,'Issue Code Table'!A:A,0)),IF(M4="Critical",6,IF(M4="Significant",5,IF(M4="Moderate",3,2))))</f>
        <v>5</v>
      </c>
    </row>
    <row r="5" spans="1:35" ht="80.25" customHeight="1" x14ac:dyDescent="0.35">
      <c r="A5" s="101" t="s">
        <v>965</v>
      </c>
      <c r="B5" s="165" t="s">
        <v>207</v>
      </c>
      <c r="C5" s="165" t="s">
        <v>208</v>
      </c>
      <c r="D5" s="165" t="s">
        <v>421</v>
      </c>
      <c r="E5" s="165" t="s">
        <v>447</v>
      </c>
      <c r="F5" s="165" t="s">
        <v>448</v>
      </c>
      <c r="G5" s="165" t="s">
        <v>449</v>
      </c>
      <c r="H5" s="165" t="s">
        <v>966</v>
      </c>
      <c r="I5" s="165"/>
      <c r="J5" s="219"/>
      <c r="K5" s="164" t="s">
        <v>967</v>
      </c>
      <c r="L5" s="165"/>
      <c r="M5" s="165" t="s">
        <v>147</v>
      </c>
      <c r="N5" s="183" t="s">
        <v>212</v>
      </c>
      <c r="O5" s="165" t="s">
        <v>213</v>
      </c>
      <c r="P5" s="143"/>
      <c r="Q5" s="65" t="s">
        <v>427</v>
      </c>
      <c r="R5" s="65" t="s">
        <v>452</v>
      </c>
      <c r="S5" s="165" t="s">
        <v>968</v>
      </c>
      <c r="T5" s="165" t="s">
        <v>969</v>
      </c>
      <c r="U5" s="165" t="s">
        <v>455</v>
      </c>
      <c r="V5" s="165" t="s">
        <v>456</v>
      </c>
      <c r="AA5" s="193">
        <f>IF(OR(J5="Fail",ISBLANK(J5)),INDEX('Issue Code Table'!C:C,MATCH(N:N,'Issue Code Table'!A:A,0)),IF(M5="Critical",6,IF(M5="Significant",5,IF(M5="Moderate",3,2))))</f>
        <v>5</v>
      </c>
    </row>
    <row r="6" spans="1:35" ht="76.5" customHeight="1" x14ac:dyDescent="0.35">
      <c r="A6" s="101" t="s">
        <v>970</v>
      </c>
      <c r="B6" s="165" t="s">
        <v>434</v>
      </c>
      <c r="C6" s="165" t="s">
        <v>435</v>
      </c>
      <c r="D6" s="165" t="s">
        <v>421</v>
      </c>
      <c r="E6" s="165" t="s">
        <v>458</v>
      </c>
      <c r="F6" s="165" t="s">
        <v>459</v>
      </c>
      <c r="G6" s="165" t="s">
        <v>971</v>
      </c>
      <c r="H6" s="165" t="s">
        <v>972</v>
      </c>
      <c r="I6" s="165"/>
      <c r="J6" s="219"/>
      <c r="K6" s="164" t="s">
        <v>973</v>
      </c>
      <c r="L6" s="165"/>
      <c r="M6" s="165" t="s">
        <v>147</v>
      </c>
      <c r="N6" s="183" t="s">
        <v>212</v>
      </c>
      <c r="O6" s="165" t="s">
        <v>213</v>
      </c>
      <c r="P6" s="143"/>
      <c r="Q6" s="65" t="s">
        <v>427</v>
      </c>
      <c r="R6" s="65" t="s">
        <v>463</v>
      </c>
      <c r="S6" s="165" t="s">
        <v>968</v>
      </c>
      <c r="T6" s="165" t="s">
        <v>974</v>
      </c>
      <c r="U6" s="165" t="s">
        <v>466</v>
      </c>
      <c r="V6" s="165" t="s">
        <v>467</v>
      </c>
      <c r="AA6" s="193">
        <f>IF(OR(J6="Fail",ISBLANK(J6)),INDEX('Issue Code Table'!C:C,MATCH(N:N,'Issue Code Table'!A:A,0)),IF(M6="Critical",6,IF(M6="Significant",5,IF(M6="Moderate",3,2))))</f>
        <v>5</v>
      </c>
    </row>
    <row r="7" spans="1:35" ht="72" customHeight="1" x14ac:dyDescent="0.35">
      <c r="A7" s="101" t="s">
        <v>975</v>
      </c>
      <c r="B7" s="165" t="s">
        <v>434</v>
      </c>
      <c r="C7" s="165" t="s">
        <v>435</v>
      </c>
      <c r="D7" s="165" t="s">
        <v>421</v>
      </c>
      <c r="E7" s="165" t="s">
        <v>469</v>
      </c>
      <c r="F7" s="165" t="s">
        <v>470</v>
      </c>
      <c r="G7" s="165" t="s">
        <v>971</v>
      </c>
      <c r="H7" s="165" t="s">
        <v>471</v>
      </c>
      <c r="I7" s="165"/>
      <c r="J7" s="219"/>
      <c r="K7" s="164" t="s">
        <v>472</v>
      </c>
      <c r="L7" s="165"/>
      <c r="M7" s="165" t="s">
        <v>147</v>
      </c>
      <c r="N7" s="183" t="s">
        <v>212</v>
      </c>
      <c r="O7" s="165" t="s">
        <v>213</v>
      </c>
      <c r="P7" s="143"/>
      <c r="Q7" s="65" t="s">
        <v>427</v>
      </c>
      <c r="R7" s="65" t="s">
        <v>473</v>
      </c>
      <c r="S7" s="165" t="s">
        <v>968</v>
      </c>
      <c r="T7" s="165" t="s">
        <v>976</v>
      </c>
      <c r="U7" s="165" t="s">
        <v>476</v>
      </c>
      <c r="V7" s="165" t="s">
        <v>477</v>
      </c>
      <c r="AA7" s="193">
        <f>IF(OR(J7="Fail",ISBLANK(J7)),INDEX('Issue Code Table'!C:C,MATCH(N:N,'Issue Code Table'!A:A,0)),IF(M7="Critical",6,IF(M7="Significant",5,IF(M7="Moderate",3,2))))</f>
        <v>5</v>
      </c>
    </row>
    <row r="8" spans="1:35" ht="72" customHeight="1" x14ac:dyDescent="0.35">
      <c r="A8" s="101" t="s">
        <v>977</v>
      </c>
      <c r="B8" s="165" t="s">
        <v>434</v>
      </c>
      <c r="C8" s="165" t="s">
        <v>435</v>
      </c>
      <c r="D8" s="165" t="s">
        <v>421</v>
      </c>
      <c r="E8" s="165" t="s">
        <v>479</v>
      </c>
      <c r="F8" s="165" t="s">
        <v>480</v>
      </c>
      <c r="G8" s="165" t="s">
        <v>971</v>
      </c>
      <c r="H8" s="165" t="s">
        <v>481</v>
      </c>
      <c r="I8" s="165"/>
      <c r="J8" s="219"/>
      <c r="K8" s="164" t="s">
        <v>482</v>
      </c>
      <c r="L8" s="165"/>
      <c r="M8" s="165" t="s">
        <v>147</v>
      </c>
      <c r="N8" s="183" t="s">
        <v>212</v>
      </c>
      <c r="O8" s="165" t="s">
        <v>213</v>
      </c>
      <c r="P8" s="143"/>
      <c r="Q8" s="65" t="s">
        <v>427</v>
      </c>
      <c r="R8" s="65" t="s">
        <v>483</v>
      </c>
      <c r="S8" s="165" t="s">
        <v>968</v>
      </c>
      <c r="T8" s="165" t="s">
        <v>978</v>
      </c>
      <c r="U8" s="165" t="s">
        <v>486</v>
      </c>
      <c r="V8" s="165" t="s">
        <v>487</v>
      </c>
      <c r="AA8" s="193">
        <f>IF(OR(J8="Fail",ISBLANK(J8)),INDEX('Issue Code Table'!C:C,MATCH(N:N,'Issue Code Table'!A:A,0)),IF(M8="Critical",6,IF(M8="Significant",5,IF(M8="Moderate",3,2))))</f>
        <v>5</v>
      </c>
    </row>
    <row r="9" spans="1:35" ht="47.25" customHeight="1" x14ac:dyDescent="0.35">
      <c r="A9" s="101" t="s">
        <v>979</v>
      </c>
      <c r="B9" s="165" t="s">
        <v>434</v>
      </c>
      <c r="C9" s="165" t="s">
        <v>435</v>
      </c>
      <c r="D9" s="165" t="s">
        <v>421</v>
      </c>
      <c r="E9" s="165" t="s">
        <v>980</v>
      </c>
      <c r="F9" s="165" t="s">
        <v>981</v>
      </c>
      <c r="G9" s="165" t="s">
        <v>982</v>
      </c>
      <c r="H9" s="165" t="s">
        <v>983</v>
      </c>
      <c r="I9" s="165"/>
      <c r="J9" s="219"/>
      <c r="K9" s="164" t="s">
        <v>984</v>
      </c>
      <c r="L9" s="165"/>
      <c r="M9" s="165" t="s">
        <v>147</v>
      </c>
      <c r="N9" s="183" t="s">
        <v>212</v>
      </c>
      <c r="O9" s="165" t="s">
        <v>213</v>
      </c>
      <c r="P9" s="143"/>
      <c r="Q9" s="65" t="s">
        <v>427</v>
      </c>
      <c r="R9" s="65" t="s">
        <v>985</v>
      </c>
      <c r="S9" s="165" t="s">
        <v>968</v>
      </c>
      <c r="T9" s="165" t="s">
        <v>986</v>
      </c>
      <c r="U9" s="165" t="s">
        <v>987</v>
      </c>
      <c r="V9" s="165" t="s">
        <v>988</v>
      </c>
      <c r="AA9" s="193">
        <f>IF(OR(J9="Fail",ISBLANK(J9)),INDEX('Issue Code Table'!C:C,MATCH(N:N,'Issue Code Table'!A:A,0)),IF(M9="Critical",6,IF(M9="Significant",5,IF(M9="Moderate",3,2))))</f>
        <v>5</v>
      </c>
    </row>
    <row r="10" spans="1:35" ht="42.75" customHeight="1" x14ac:dyDescent="0.35">
      <c r="A10" s="101" t="s">
        <v>989</v>
      </c>
      <c r="B10" s="165" t="s">
        <v>207</v>
      </c>
      <c r="C10" s="165" t="s">
        <v>208</v>
      </c>
      <c r="D10" s="165" t="s">
        <v>421</v>
      </c>
      <c r="E10" s="165" t="s">
        <v>489</v>
      </c>
      <c r="F10" s="165" t="s">
        <v>490</v>
      </c>
      <c r="G10" s="165" t="s">
        <v>990</v>
      </c>
      <c r="H10" s="165" t="s">
        <v>492</v>
      </c>
      <c r="I10" s="165"/>
      <c r="J10" s="219"/>
      <c r="K10" s="164" t="s">
        <v>991</v>
      </c>
      <c r="L10" s="165"/>
      <c r="M10" s="165" t="s">
        <v>147</v>
      </c>
      <c r="N10" s="183" t="s">
        <v>212</v>
      </c>
      <c r="O10" s="165" t="s">
        <v>213</v>
      </c>
      <c r="P10" s="143"/>
      <c r="Q10" s="65" t="s">
        <v>494</v>
      </c>
      <c r="R10" s="65" t="s">
        <v>495</v>
      </c>
      <c r="S10" s="165" t="s">
        <v>992</v>
      </c>
      <c r="T10" s="165" t="s">
        <v>993</v>
      </c>
      <c r="U10" s="165" t="s">
        <v>498</v>
      </c>
      <c r="V10" s="165" t="s">
        <v>499</v>
      </c>
      <c r="AA10" s="193">
        <f>IF(OR(J10="Fail",ISBLANK(J10)),INDEX('Issue Code Table'!C:C,MATCH(N:N,'Issue Code Table'!A:A,0)),IF(M10="Critical",6,IF(M10="Significant",5,IF(M10="Moderate",3,2))))</f>
        <v>5</v>
      </c>
    </row>
    <row r="11" spans="1:35" ht="46.5" customHeight="1" x14ac:dyDescent="0.35">
      <c r="A11" s="101" t="s">
        <v>994</v>
      </c>
      <c r="B11" s="165" t="s">
        <v>393</v>
      </c>
      <c r="C11" s="234" t="s">
        <v>501</v>
      </c>
      <c r="D11" s="165" t="s">
        <v>421</v>
      </c>
      <c r="E11" s="165" t="s">
        <v>502</v>
      </c>
      <c r="F11" s="165" t="s">
        <v>503</v>
      </c>
      <c r="G11" s="165" t="s">
        <v>995</v>
      </c>
      <c r="H11" s="165" t="s">
        <v>505</v>
      </c>
      <c r="I11" s="165"/>
      <c r="J11" s="219"/>
      <c r="K11" s="164" t="s">
        <v>996</v>
      </c>
      <c r="L11" s="165"/>
      <c r="M11" s="165" t="s">
        <v>147</v>
      </c>
      <c r="N11" s="183" t="s">
        <v>507</v>
      </c>
      <c r="O11" s="222" t="s">
        <v>508</v>
      </c>
      <c r="P11" s="143"/>
      <c r="Q11" s="65" t="s">
        <v>494</v>
      </c>
      <c r="R11" s="65" t="s">
        <v>509</v>
      </c>
      <c r="S11" s="165" t="s">
        <v>997</v>
      </c>
      <c r="T11" s="165" t="s">
        <v>998</v>
      </c>
      <c r="U11" s="165" t="s">
        <v>512</v>
      </c>
      <c r="V11" s="165" t="s">
        <v>513</v>
      </c>
      <c r="AA11" s="193">
        <f>IF(OR(J11="Fail",ISBLANK(J11)),INDEX('Issue Code Table'!C:C,MATCH(N:N,'Issue Code Table'!A:A,0)),IF(M11="Critical",6,IF(M11="Significant",5,IF(M11="Moderate",3,2))))</f>
        <v>6</v>
      </c>
    </row>
    <row r="12" spans="1:35" ht="61.5" customHeight="1" x14ac:dyDescent="0.35">
      <c r="A12" s="101" t="s">
        <v>999</v>
      </c>
      <c r="B12" s="165" t="s">
        <v>379</v>
      </c>
      <c r="C12" s="165" t="s">
        <v>380</v>
      </c>
      <c r="D12" s="165" t="s">
        <v>421</v>
      </c>
      <c r="E12" s="165" t="s">
        <v>515</v>
      </c>
      <c r="F12" s="165" t="s">
        <v>516</v>
      </c>
      <c r="G12" s="165" t="s">
        <v>1000</v>
      </c>
      <c r="H12" s="165" t="s">
        <v>518</v>
      </c>
      <c r="I12" s="165"/>
      <c r="J12" s="219"/>
      <c r="K12" s="164" t="s">
        <v>1001</v>
      </c>
      <c r="L12" s="165"/>
      <c r="M12" s="165" t="s">
        <v>147</v>
      </c>
      <c r="N12" s="183" t="s">
        <v>1002</v>
      </c>
      <c r="O12" s="165" t="s">
        <v>1003</v>
      </c>
      <c r="P12" s="143"/>
      <c r="Q12" s="65" t="s">
        <v>494</v>
      </c>
      <c r="R12" s="65" t="s">
        <v>520</v>
      </c>
      <c r="S12" s="165" t="s">
        <v>1004</v>
      </c>
      <c r="T12" s="165" t="s">
        <v>1005</v>
      </c>
      <c r="U12" s="165" t="s">
        <v>523</v>
      </c>
      <c r="V12" s="165" t="s">
        <v>524</v>
      </c>
      <c r="AA12" s="193">
        <f>IF(OR(J12="Fail",ISBLANK(J12)),INDEX('Issue Code Table'!C:C,MATCH(N:N,'Issue Code Table'!A:A,0)),IF(M12="Critical",6,IF(M12="Significant",5,IF(M12="Moderate",3,2))))</f>
        <v>3</v>
      </c>
    </row>
    <row r="13" spans="1:35" ht="46.5" customHeight="1" x14ac:dyDescent="0.35">
      <c r="A13" s="101" t="s">
        <v>1006</v>
      </c>
      <c r="B13" s="165" t="s">
        <v>385</v>
      </c>
      <c r="C13" s="165" t="s">
        <v>386</v>
      </c>
      <c r="D13" s="165" t="s">
        <v>421</v>
      </c>
      <c r="E13" s="165" t="s">
        <v>526</v>
      </c>
      <c r="F13" s="165" t="s">
        <v>527</v>
      </c>
      <c r="G13" s="165" t="s">
        <v>528</v>
      </c>
      <c r="H13" s="165" t="s">
        <v>529</v>
      </c>
      <c r="I13" s="165"/>
      <c r="J13" s="219"/>
      <c r="K13" s="164" t="s">
        <v>1007</v>
      </c>
      <c r="L13" s="165"/>
      <c r="M13" s="165" t="s">
        <v>147</v>
      </c>
      <c r="N13" s="183" t="s">
        <v>531</v>
      </c>
      <c r="O13" s="165" t="s">
        <v>532</v>
      </c>
      <c r="P13" s="143"/>
      <c r="Q13" s="65" t="s">
        <v>494</v>
      </c>
      <c r="R13" s="65" t="s">
        <v>533</v>
      </c>
      <c r="S13" s="165" t="s">
        <v>1008</v>
      </c>
      <c r="T13" s="165" t="s">
        <v>1009</v>
      </c>
      <c r="U13" s="165" t="s">
        <v>536</v>
      </c>
      <c r="V13" s="165" t="s">
        <v>537</v>
      </c>
      <c r="AA13" s="193">
        <f>IF(OR(J13="Fail",ISBLANK(J13)),INDEX('Issue Code Table'!C:C,MATCH(N:N,'Issue Code Table'!A:A,0)),IF(M13="Critical",6,IF(M13="Significant",5,IF(M13="Moderate",3,2))))</f>
        <v>6</v>
      </c>
    </row>
    <row r="14" spans="1:35" ht="60" customHeight="1" x14ac:dyDescent="0.35">
      <c r="A14" s="101" t="s">
        <v>1010</v>
      </c>
      <c r="B14" s="165" t="s">
        <v>385</v>
      </c>
      <c r="C14" s="165" t="s">
        <v>386</v>
      </c>
      <c r="D14" s="165" t="s">
        <v>421</v>
      </c>
      <c r="E14" s="165" t="s">
        <v>539</v>
      </c>
      <c r="F14" s="165" t="s">
        <v>540</v>
      </c>
      <c r="G14" s="165" t="s">
        <v>1011</v>
      </c>
      <c r="H14" s="165" t="s">
        <v>542</v>
      </c>
      <c r="I14" s="165"/>
      <c r="J14" s="219"/>
      <c r="K14" s="164" t="s">
        <v>1012</v>
      </c>
      <c r="L14" s="165"/>
      <c r="M14" s="165" t="s">
        <v>147</v>
      </c>
      <c r="N14" s="183" t="s">
        <v>531</v>
      </c>
      <c r="O14" s="165" t="s">
        <v>532</v>
      </c>
      <c r="P14" s="143"/>
      <c r="Q14" s="65" t="s">
        <v>494</v>
      </c>
      <c r="R14" s="65" t="s">
        <v>544</v>
      </c>
      <c r="S14" s="165" t="s">
        <v>1013</v>
      </c>
      <c r="T14" s="165" t="s">
        <v>1014</v>
      </c>
      <c r="U14" s="165" t="s">
        <v>547</v>
      </c>
      <c r="V14" s="165" t="s">
        <v>548</v>
      </c>
      <c r="AA14" s="193">
        <f>IF(OR(J14="Fail",ISBLANK(J14)),INDEX('Issue Code Table'!C:C,MATCH(N:N,'Issue Code Table'!A:A,0)),IF(M14="Critical",6,IF(M14="Significant",5,IF(M14="Moderate",3,2))))</f>
        <v>6</v>
      </c>
    </row>
    <row r="15" spans="1:35" s="194" customFormat="1" ht="69.75" customHeight="1" x14ac:dyDescent="0.25">
      <c r="A15" s="101" t="s">
        <v>1015</v>
      </c>
      <c r="B15" s="165" t="s">
        <v>232</v>
      </c>
      <c r="C15" s="165" t="s">
        <v>233</v>
      </c>
      <c r="D15" s="165" t="s">
        <v>421</v>
      </c>
      <c r="E15" s="226" t="s">
        <v>550</v>
      </c>
      <c r="F15" s="245" t="s">
        <v>551</v>
      </c>
      <c r="G15" s="245" t="s">
        <v>1016</v>
      </c>
      <c r="H15" s="245" t="s">
        <v>553</v>
      </c>
      <c r="I15" s="165"/>
      <c r="J15" s="219"/>
      <c r="K15" s="164" t="s">
        <v>1017</v>
      </c>
      <c r="L15" s="165"/>
      <c r="M15" s="291" t="s">
        <v>164</v>
      </c>
      <c r="N15" s="292" t="s">
        <v>237</v>
      </c>
      <c r="O15" s="181" t="s">
        <v>238</v>
      </c>
      <c r="P15" s="143"/>
      <c r="Q15" s="65" t="s">
        <v>494</v>
      </c>
      <c r="R15" s="65" t="s">
        <v>555</v>
      </c>
      <c r="S15" s="165" t="s">
        <v>1018</v>
      </c>
      <c r="T15" s="165" t="s">
        <v>1019</v>
      </c>
      <c r="U15" s="165" t="s">
        <v>558</v>
      </c>
      <c r="V15" s="165"/>
      <c r="X15" s="191"/>
      <c r="Y15" s="191"/>
      <c r="AA15" s="193">
        <f>IF(OR(J15="Fail",ISBLANK(J15)),INDEX('Issue Code Table'!C:C,MATCH(N:N,'Issue Code Table'!A:A,0)),IF(M15="Critical",6,IF(M15="Significant",5,IF(M15="Moderate",3,2))))</f>
        <v>4</v>
      </c>
      <c r="AB15" s="191"/>
      <c r="AC15" s="191"/>
      <c r="AD15" s="191"/>
      <c r="AE15" s="191"/>
      <c r="AF15" s="191"/>
      <c r="AG15" s="191"/>
      <c r="AH15" s="191"/>
      <c r="AI15" s="191"/>
    </row>
    <row r="16" spans="1:35" ht="59.25" customHeight="1" x14ac:dyDescent="0.35">
      <c r="A16" s="101" t="s">
        <v>1020</v>
      </c>
      <c r="B16" s="165" t="s">
        <v>232</v>
      </c>
      <c r="C16" s="165" t="s">
        <v>233</v>
      </c>
      <c r="D16" s="165" t="s">
        <v>421</v>
      </c>
      <c r="E16" s="226" t="s">
        <v>560</v>
      </c>
      <c r="F16" s="245" t="s">
        <v>551</v>
      </c>
      <c r="G16" s="245" t="s">
        <v>1021</v>
      </c>
      <c r="H16" s="245" t="s">
        <v>562</v>
      </c>
      <c r="I16" s="165"/>
      <c r="J16" s="219"/>
      <c r="K16" s="164" t="s">
        <v>1022</v>
      </c>
      <c r="L16" s="165"/>
      <c r="M16" s="291" t="s">
        <v>164</v>
      </c>
      <c r="N16" s="292" t="s">
        <v>237</v>
      </c>
      <c r="O16" s="181" t="s">
        <v>238</v>
      </c>
      <c r="P16" s="143"/>
      <c r="Q16" s="65" t="s">
        <v>494</v>
      </c>
      <c r="R16" s="65" t="s">
        <v>564</v>
      </c>
      <c r="S16" s="165" t="s">
        <v>1018</v>
      </c>
      <c r="T16" s="165" t="s">
        <v>1023</v>
      </c>
      <c r="U16" s="165" t="s">
        <v>567</v>
      </c>
      <c r="V16" s="165"/>
      <c r="AA16" s="193">
        <f>IF(OR(J16="Fail",ISBLANK(J16)),INDEX('Issue Code Table'!C:C,MATCH(N:N,'Issue Code Table'!A:A,0)),IF(M16="Critical",6,IF(M16="Significant",5,IF(M16="Moderate",3,2))))</f>
        <v>4</v>
      </c>
    </row>
    <row r="17" spans="1:35" ht="59.25" customHeight="1" x14ac:dyDescent="0.35">
      <c r="A17" s="101" t="s">
        <v>999</v>
      </c>
      <c r="B17" s="165" t="s">
        <v>232</v>
      </c>
      <c r="C17" s="165" t="s">
        <v>233</v>
      </c>
      <c r="D17" s="165" t="s">
        <v>421</v>
      </c>
      <c r="E17" s="226" t="s">
        <v>569</v>
      </c>
      <c r="F17" s="245" t="s">
        <v>551</v>
      </c>
      <c r="G17" s="245" t="s">
        <v>1024</v>
      </c>
      <c r="H17" s="245" t="s">
        <v>571</v>
      </c>
      <c r="I17" s="165"/>
      <c r="J17" s="219"/>
      <c r="K17" s="164" t="s">
        <v>1025</v>
      </c>
      <c r="L17" s="165"/>
      <c r="M17" s="291" t="s">
        <v>164</v>
      </c>
      <c r="N17" s="292" t="s">
        <v>237</v>
      </c>
      <c r="O17" s="181" t="s">
        <v>238</v>
      </c>
      <c r="P17" s="143"/>
      <c r="Q17" s="65" t="s">
        <v>494</v>
      </c>
      <c r="R17" s="65" t="s">
        <v>573</v>
      </c>
      <c r="S17" s="165" t="s">
        <v>1018</v>
      </c>
      <c r="T17" s="165" t="s">
        <v>1026</v>
      </c>
      <c r="U17" s="165" t="s">
        <v>576</v>
      </c>
      <c r="V17" s="165"/>
      <c r="AA17" s="193">
        <f>IF(OR(J17="Fail",ISBLANK(J17)),INDEX('Issue Code Table'!C:C,MATCH(N:N,'Issue Code Table'!A:A,0)),IF(M17="Critical",6,IF(M17="Significant",5,IF(M17="Moderate",3,2))))</f>
        <v>4</v>
      </c>
    </row>
    <row r="18" spans="1:35" s="194" customFormat="1" ht="51" customHeight="1" x14ac:dyDescent="0.25">
      <c r="A18" s="101" t="s">
        <v>1027</v>
      </c>
      <c r="B18" s="165" t="s">
        <v>232</v>
      </c>
      <c r="C18" s="165" t="s">
        <v>233</v>
      </c>
      <c r="D18" s="165" t="s">
        <v>421</v>
      </c>
      <c r="E18" s="226" t="s">
        <v>578</v>
      </c>
      <c r="F18" s="245" t="s">
        <v>551</v>
      </c>
      <c r="G18" s="245" t="s">
        <v>1028</v>
      </c>
      <c r="H18" s="245" t="s">
        <v>580</v>
      </c>
      <c r="I18" s="165"/>
      <c r="J18" s="219"/>
      <c r="K18" s="164" t="s">
        <v>1029</v>
      </c>
      <c r="L18" s="165"/>
      <c r="M18" s="291" t="s">
        <v>164</v>
      </c>
      <c r="N18" s="292" t="s">
        <v>237</v>
      </c>
      <c r="O18" s="181" t="s">
        <v>238</v>
      </c>
      <c r="P18" s="143"/>
      <c r="Q18" s="65" t="s">
        <v>494</v>
      </c>
      <c r="R18" s="65" t="s">
        <v>582</v>
      </c>
      <c r="S18" s="165" t="s">
        <v>1018</v>
      </c>
      <c r="T18" s="165" t="s">
        <v>1030</v>
      </c>
      <c r="U18" s="165" t="s">
        <v>584</v>
      </c>
      <c r="V18" s="165"/>
      <c r="X18" s="191"/>
      <c r="Y18" s="191"/>
      <c r="AA18" s="193">
        <f>IF(OR(J18="Fail",ISBLANK(J18)),INDEX('Issue Code Table'!C:C,MATCH(N:N,'Issue Code Table'!A:A,0)),IF(M18="Critical",6,IF(M18="Significant",5,IF(M18="Moderate",3,2))))</f>
        <v>4</v>
      </c>
      <c r="AB18" s="191"/>
      <c r="AC18" s="191"/>
      <c r="AD18" s="191"/>
      <c r="AE18" s="191"/>
      <c r="AF18" s="191"/>
      <c r="AG18" s="191"/>
      <c r="AH18" s="191"/>
      <c r="AI18" s="191"/>
    </row>
    <row r="19" spans="1:35" s="194" customFormat="1" ht="57.75" customHeight="1" x14ac:dyDescent="0.25">
      <c r="A19" s="101" t="s">
        <v>1031</v>
      </c>
      <c r="B19" s="165" t="s">
        <v>379</v>
      </c>
      <c r="C19" s="234" t="s">
        <v>380</v>
      </c>
      <c r="D19" s="165" t="s">
        <v>421</v>
      </c>
      <c r="E19" s="165" t="s">
        <v>586</v>
      </c>
      <c r="F19" s="165" t="s">
        <v>587</v>
      </c>
      <c r="G19" s="165" t="s">
        <v>588</v>
      </c>
      <c r="H19" s="165" t="s">
        <v>589</v>
      </c>
      <c r="I19" s="165"/>
      <c r="J19" s="219"/>
      <c r="K19" s="164" t="s">
        <v>1032</v>
      </c>
      <c r="L19" s="165"/>
      <c r="M19" s="165" t="s">
        <v>147</v>
      </c>
      <c r="N19" s="183" t="s">
        <v>212</v>
      </c>
      <c r="O19" s="165" t="s">
        <v>213</v>
      </c>
      <c r="P19" s="143"/>
      <c r="Q19" s="65" t="s">
        <v>494</v>
      </c>
      <c r="R19" s="65" t="s">
        <v>1033</v>
      </c>
      <c r="S19" s="165" t="s">
        <v>1004</v>
      </c>
      <c r="T19" s="165" t="s">
        <v>1034</v>
      </c>
      <c r="U19" s="165" t="s">
        <v>594</v>
      </c>
      <c r="V19" s="165" t="s">
        <v>1035</v>
      </c>
      <c r="X19" s="191"/>
      <c r="Y19" s="191"/>
      <c r="AA19" s="193">
        <f>IF(OR(J19="Fail",ISBLANK(J19)),INDEX('Issue Code Table'!C:C,MATCH(N:N,'Issue Code Table'!A:A,0)),IF(M19="Critical",6,IF(M19="Significant",5,IF(M19="Moderate",3,2))))</f>
        <v>5</v>
      </c>
      <c r="AB19" s="191"/>
      <c r="AC19" s="191"/>
      <c r="AD19" s="191"/>
      <c r="AE19" s="191"/>
      <c r="AF19" s="191"/>
      <c r="AG19" s="191"/>
      <c r="AH19" s="191"/>
      <c r="AI19" s="191"/>
    </row>
    <row r="20" spans="1:35" s="194" customFormat="1" ht="57.75" customHeight="1" x14ac:dyDescent="0.25">
      <c r="A20" s="101" t="s">
        <v>1036</v>
      </c>
      <c r="B20" s="165" t="s">
        <v>371</v>
      </c>
      <c r="C20" s="234" t="s">
        <v>372</v>
      </c>
      <c r="D20" s="165" t="s">
        <v>728</v>
      </c>
      <c r="E20" s="165" t="s">
        <v>1037</v>
      </c>
      <c r="F20" s="165" t="s">
        <v>1038</v>
      </c>
      <c r="G20" s="165" t="s">
        <v>1039</v>
      </c>
      <c r="H20" s="165" t="s">
        <v>1040</v>
      </c>
      <c r="I20" s="165"/>
      <c r="J20" s="219"/>
      <c r="K20" s="164" t="s">
        <v>1041</v>
      </c>
      <c r="L20" s="165" t="s">
        <v>1042</v>
      </c>
      <c r="M20" s="243" t="s">
        <v>164</v>
      </c>
      <c r="N20" s="183" t="s">
        <v>1043</v>
      </c>
      <c r="O20" s="244" t="s">
        <v>1044</v>
      </c>
      <c r="P20" s="143"/>
      <c r="Q20" s="65" t="s">
        <v>494</v>
      </c>
      <c r="R20" s="65" t="s">
        <v>1045</v>
      </c>
      <c r="S20" s="165" t="s">
        <v>1046</v>
      </c>
      <c r="T20" s="165" t="s">
        <v>1047</v>
      </c>
      <c r="U20" s="165" t="s">
        <v>1048</v>
      </c>
      <c r="V20" s="165"/>
      <c r="X20" s="191"/>
      <c r="Y20" s="191"/>
      <c r="AA20" s="193">
        <f>IF(OR(J20="Fail",ISBLANK(J20)),INDEX('Issue Code Table'!C:C,MATCH(N:N,'Issue Code Table'!A:A,0)),IF(M20="Critical",6,IF(M20="Significant",5,IF(M20="Moderate",3,2))))</f>
        <v>4</v>
      </c>
      <c r="AB20" s="191"/>
      <c r="AC20" s="191"/>
      <c r="AD20" s="191"/>
      <c r="AE20" s="191"/>
      <c r="AF20" s="191"/>
      <c r="AG20" s="191"/>
      <c r="AH20" s="191"/>
      <c r="AI20" s="191"/>
    </row>
    <row r="21" spans="1:35" s="194" customFormat="1" ht="53.25" customHeight="1" x14ac:dyDescent="0.25">
      <c r="A21" s="101" t="s">
        <v>1049</v>
      </c>
      <c r="B21" s="165" t="s">
        <v>232</v>
      </c>
      <c r="C21" s="165" t="s">
        <v>233</v>
      </c>
      <c r="D21" s="165" t="s">
        <v>728</v>
      </c>
      <c r="E21" s="226" t="s">
        <v>1050</v>
      </c>
      <c r="F21" s="165" t="s">
        <v>551</v>
      </c>
      <c r="G21" s="165" t="s">
        <v>1051</v>
      </c>
      <c r="H21" s="165" t="s">
        <v>1052</v>
      </c>
      <c r="I21" s="165"/>
      <c r="J21" s="219"/>
      <c r="K21" s="164" t="s">
        <v>1053</v>
      </c>
      <c r="L21" s="165"/>
      <c r="M21" s="165" t="s">
        <v>164</v>
      </c>
      <c r="N21" s="183" t="s">
        <v>237</v>
      </c>
      <c r="O21" s="165" t="s">
        <v>238</v>
      </c>
      <c r="P21" s="143"/>
      <c r="Q21" s="65" t="s">
        <v>494</v>
      </c>
      <c r="R21" s="65" t="s">
        <v>1054</v>
      </c>
      <c r="S21" s="165" t="s">
        <v>1018</v>
      </c>
      <c r="T21" s="165" t="s">
        <v>1055</v>
      </c>
      <c r="U21" s="165" t="s">
        <v>1056</v>
      </c>
      <c r="V21" s="165"/>
      <c r="X21" s="191"/>
      <c r="Y21" s="191"/>
      <c r="AA21" s="193">
        <f>IF(OR(J21="Fail",ISBLANK(J21)),INDEX('Issue Code Table'!C:C,MATCH(N:N,'Issue Code Table'!A:A,0)),IF(M21="Critical",6,IF(M21="Significant",5,IF(M21="Moderate",3,2))))</f>
        <v>4</v>
      </c>
      <c r="AB21" s="191"/>
      <c r="AC21" s="191"/>
      <c r="AD21" s="191"/>
      <c r="AE21" s="191"/>
      <c r="AF21" s="191"/>
      <c r="AG21" s="191"/>
      <c r="AH21" s="191"/>
      <c r="AI21" s="191"/>
    </row>
    <row r="22" spans="1:35" s="194" customFormat="1" ht="57.75" customHeight="1" x14ac:dyDescent="0.25">
      <c r="A22" s="101" t="s">
        <v>1057</v>
      </c>
      <c r="B22" s="226" t="s">
        <v>223</v>
      </c>
      <c r="C22" s="241" t="s">
        <v>224</v>
      </c>
      <c r="D22" s="165" t="s">
        <v>728</v>
      </c>
      <c r="E22" s="165" t="s">
        <v>1058</v>
      </c>
      <c r="F22" s="165" t="s">
        <v>1059</v>
      </c>
      <c r="G22" s="165" t="s">
        <v>1060</v>
      </c>
      <c r="H22" s="226" t="s">
        <v>1061</v>
      </c>
      <c r="I22" s="165"/>
      <c r="J22" s="219"/>
      <c r="K22" s="242" t="s">
        <v>1062</v>
      </c>
      <c r="L22" s="165"/>
      <c r="M22" s="243" t="s">
        <v>228</v>
      </c>
      <c r="N22" s="183" t="s">
        <v>229</v>
      </c>
      <c r="O22" s="244" t="s">
        <v>1063</v>
      </c>
      <c r="P22" s="143"/>
      <c r="Q22" s="65" t="s">
        <v>1064</v>
      </c>
      <c r="R22" s="65" t="s">
        <v>1065</v>
      </c>
      <c r="S22" s="165" t="s">
        <v>1066</v>
      </c>
      <c r="T22" s="165" t="s">
        <v>1067</v>
      </c>
      <c r="U22" s="165" t="s">
        <v>1068</v>
      </c>
      <c r="V22" s="165"/>
      <c r="X22" s="191"/>
      <c r="Y22" s="191"/>
      <c r="AA22" s="193" t="e">
        <f>IF(OR(J22="Fail",ISBLANK(J22)),INDEX('Issue Code Table'!C:C,MATCH(N:N,'Issue Code Table'!A:A,0)),IF(M22="Critical",6,IF(M22="Significant",5,IF(M22="Moderate",3,2))))</f>
        <v>#N/A</v>
      </c>
      <c r="AB22" s="191"/>
      <c r="AC22" s="191"/>
      <c r="AD22" s="191"/>
      <c r="AE22" s="191"/>
      <c r="AF22" s="191"/>
      <c r="AG22" s="191"/>
      <c r="AH22" s="191"/>
      <c r="AI22" s="191"/>
    </row>
    <row r="23" spans="1:35" s="194" customFormat="1" ht="57.75" customHeight="1" x14ac:dyDescent="0.25">
      <c r="A23" s="101" t="s">
        <v>1069</v>
      </c>
      <c r="B23" s="226" t="s">
        <v>223</v>
      </c>
      <c r="C23" s="241" t="s">
        <v>224</v>
      </c>
      <c r="D23" s="165" t="s">
        <v>728</v>
      </c>
      <c r="E23" s="165" t="s">
        <v>1070</v>
      </c>
      <c r="F23" s="165" t="s">
        <v>1071</v>
      </c>
      <c r="G23" s="165" t="s">
        <v>1072</v>
      </c>
      <c r="H23" s="226" t="s">
        <v>1073</v>
      </c>
      <c r="I23" s="165"/>
      <c r="J23" s="219"/>
      <c r="K23" s="242" t="s">
        <v>1062</v>
      </c>
      <c r="L23" s="165"/>
      <c r="M23" s="243" t="s">
        <v>228</v>
      </c>
      <c r="N23" s="183" t="s">
        <v>229</v>
      </c>
      <c r="O23" s="244" t="s">
        <v>1063</v>
      </c>
      <c r="P23" s="143"/>
      <c r="Q23" s="65" t="s">
        <v>1064</v>
      </c>
      <c r="R23" s="65" t="s">
        <v>1074</v>
      </c>
      <c r="S23" s="165" t="s">
        <v>1066</v>
      </c>
      <c r="T23" s="165" t="s">
        <v>1075</v>
      </c>
      <c r="U23" s="165" t="s">
        <v>1076</v>
      </c>
      <c r="V23" s="165"/>
      <c r="X23" s="191"/>
      <c r="Y23" s="191"/>
      <c r="AA23" s="193" t="e">
        <f>IF(OR(J23="Fail",ISBLANK(J23)),INDEX('Issue Code Table'!C:C,MATCH(N:N,'Issue Code Table'!A:A,0)),IF(M23="Critical",6,IF(M23="Significant",5,IF(M23="Moderate",3,2))))</f>
        <v>#N/A</v>
      </c>
      <c r="AB23" s="191"/>
      <c r="AC23" s="191"/>
      <c r="AD23" s="191"/>
      <c r="AE23" s="191"/>
      <c r="AF23" s="191"/>
      <c r="AG23" s="191"/>
      <c r="AH23" s="191"/>
      <c r="AI23" s="191"/>
    </row>
    <row r="24" spans="1:35" s="194" customFormat="1" ht="57.75" customHeight="1" x14ac:dyDescent="0.25">
      <c r="A24" s="101" t="s">
        <v>1077</v>
      </c>
      <c r="B24" s="226" t="s">
        <v>223</v>
      </c>
      <c r="C24" s="241" t="s">
        <v>224</v>
      </c>
      <c r="D24" s="165" t="s">
        <v>728</v>
      </c>
      <c r="E24" s="165" t="s">
        <v>1078</v>
      </c>
      <c r="F24" s="165" t="s">
        <v>1079</v>
      </c>
      <c r="G24" s="165" t="s">
        <v>1080</v>
      </c>
      <c r="H24" s="226" t="s">
        <v>1081</v>
      </c>
      <c r="I24" s="165"/>
      <c r="J24" s="219"/>
      <c r="K24" s="242" t="s">
        <v>1062</v>
      </c>
      <c r="L24" s="165"/>
      <c r="M24" s="243" t="s">
        <v>228</v>
      </c>
      <c r="N24" s="183" t="s">
        <v>229</v>
      </c>
      <c r="O24" s="244" t="s">
        <v>1063</v>
      </c>
      <c r="P24" s="143"/>
      <c r="Q24" s="65" t="s">
        <v>1064</v>
      </c>
      <c r="R24" s="65" t="s">
        <v>1082</v>
      </c>
      <c r="S24" s="165" t="s">
        <v>1066</v>
      </c>
      <c r="T24" s="165" t="s">
        <v>1083</v>
      </c>
      <c r="U24" s="165" t="s">
        <v>1084</v>
      </c>
      <c r="V24" s="165"/>
      <c r="X24" s="191"/>
      <c r="Y24" s="191"/>
      <c r="AA24" s="193" t="e">
        <f>IF(OR(J24="Fail",ISBLANK(J24)),INDEX('Issue Code Table'!C:C,MATCH(N:N,'Issue Code Table'!A:A,0)),IF(M24="Critical",6,IF(M24="Significant",5,IF(M24="Moderate",3,2))))</f>
        <v>#N/A</v>
      </c>
      <c r="AB24" s="191"/>
      <c r="AC24" s="191"/>
      <c r="AD24" s="191"/>
      <c r="AE24" s="191"/>
      <c r="AF24" s="191"/>
      <c r="AG24" s="191"/>
      <c r="AH24" s="191"/>
      <c r="AI24" s="191"/>
    </row>
    <row r="25" spans="1:35" s="194" customFormat="1" ht="57.75" customHeight="1" x14ac:dyDescent="0.25">
      <c r="A25" s="101" t="s">
        <v>1085</v>
      </c>
      <c r="B25" s="226" t="s">
        <v>223</v>
      </c>
      <c r="C25" s="241" t="s">
        <v>224</v>
      </c>
      <c r="D25" s="165" t="s">
        <v>728</v>
      </c>
      <c r="E25" s="165" t="s">
        <v>1086</v>
      </c>
      <c r="F25" s="165" t="s">
        <v>1087</v>
      </c>
      <c r="G25" s="165" t="s">
        <v>1088</v>
      </c>
      <c r="H25" s="226" t="s">
        <v>1089</v>
      </c>
      <c r="I25" s="165"/>
      <c r="J25" s="219"/>
      <c r="K25" s="242" t="s">
        <v>1062</v>
      </c>
      <c r="L25" s="165"/>
      <c r="M25" s="243" t="s">
        <v>228</v>
      </c>
      <c r="N25" s="183" t="s">
        <v>229</v>
      </c>
      <c r="O25" s="244" t="s">
        <v>1063</v>
      </c>
      <c r="P25" s="143"/>
      <c r="Q25" s="65" t="s">
        <v>1064</v>
      </c>
      <c r="R25" s="65" t="s">
        <v>1090</v>
      </c>
      <c r="S25" s="165" t="s">
        <v>1066</v>
      </c>
      <c r="T25" s="165" t="s">
        <v>1091</v>
      </c>
      <c r="U25" s="165" t="s">
        <v>1092</v>
      </c>
      <c r="V25" s="165"/>
      <c r="X25" s="191"/>
      <c r="Y25" s="191"/>
      <c r="AA25" s="193" t="e">
        <f>IF(OR(J25="Fail",ISBLANK(J25)),INDEX('Issue Code Table'!C:C,MATCH(N:N,'Issue Code Table'!A:A,0)),IF(M25="Critical",6,IF(M25="Significant",5,IF(M25="Moderate",3,2))))</f>
        <v>#N/A</v>
      </c>
      <c r="AB25" s="191"/>
      <c r="AC25" s="191"/>
      <c r="AD25" s="191"/>
      <c r="AE25" s="191"/>
      <c r="AF25" s="191"/>
      <c r="AG25" s="191"/>
      <c r="AH25" s="191"/>
      <c r="AI25" s="191"/>
    </row>
    <row r="26" spans="1:35" s="194" customFormat="1" ht="54.75" customHeight="1" x14ac:dyDescent="0.25">
      <c r="A26" s="101" t="s">
        <v>1093</v>
      </c>
      <c r="B26" s="165" t="s">
        <v>278</v>
      </c>
      <c r="C26" s="165" t="s">
        <v>279</v>
      </c>
      <c r="D26" s="165" t="s">
        <v>421</v>
      </c>
      <c r="E26" s="165" t="s">
        <v>597</v>
      </c>
      <c r="F26" s="165" t="s">
        <v>598</v>
      </c>
      <c r="G26" s="165" t="s">
        <v>1094</v>
      </c>
      <c r="H26" s="165" t="s">
        <v>600</v>
      </c>
      <c r="I26" s="165"/>
      <c r="J26" s="219"/>
      <c r="K26" s="220" t="s">
        <v>1095</v>
      </c>
      <c r="L26" s="165"/>
      <c r="M26" s="165" t="s">
        <v>147</v>
      </c>
      <c r="N26" s="183" t="s">
        <v>602</v>
      </c>
      <c r="O26" s="165" t="s">
        <v>603</v>
      </c>
      <c r="P26" s="143"/>
      <c r="Q26" s="65" t="s">
        <v>604</v>
      </c>
      <c r="R26" s="65" t="s">
        <v>605</v>
      </c>
      <c r="S26" s="165" t="s">
        <v>1096</v>
      </c>
      <c r="T26" s="165" t="s">
        <v>1097</v>
      </c>
      <c r="U26" s="165" t="s">
        <v>608</v>
      </c>
      <c r="V26" s="165" t="s">
        <v>609</v>
      </c>
      <c r="X26" s="191"/>
      <c r="Y26" s="191"/>
      <c r="AA26" s="193">
        <f>IF(OR(J26="Fail",ISBLANK(J26)),INDEX('Issue Code Table'!C:C,MATCH(N:N,'Issue Code Table'!A:A,0)),IF(M26="Critical",6,IF(M26="Significant",5,IF(M26="Moderate",3,2))))</f>
        <v>6</v>
      </c>
      <c r="AB26" s="191"/>
      <c r="AC26" s="191"/>
      <c r="AD26" s="191"/>
      <c r="AE26" s="191"/>
      <c r="AF26" s="191"/>
      <c r="AG26" s="191"/>
      <c r="AH26" s="191"/>
      <c r="AI26" s="191"/>
    </row>
    <row r="27" spans="1:35" s="194" customFormat="1" ht="63" customHeight="1" x14ac:dyDescent="0.25">
      <c r="A27" s="101" t="s">
        <v>1098</v>
      </c>
      <c r="B27" s="165" t="s">
        <v>278</v>
      </c>
      <c r="C27" s="165" t="s">
        <v>279</v>
      </c>
      <c r="D27" s="165" t="s">
        <v>421</v>
      </c>
      <c r="E27" s="165" t="s">
        <v>611</v>
      </c>
      <c r="F27" s="165" t="s">
        <v>612</v>
      </c>
      <c r="G27" s="165" t="s">
        <v>1099</v>
      </c>
      <c r="H27" s="165" t="s">
        <v>1100</v>
      </c>
      <c r="I27" s="165"/>
      <c r="J27" s="219"/>
      <c r="K27" s="164" t="s">
        <v>1101</v>
      </c>
      <c r="L27" s="165"/>
      <c r="M27" s="165" t="s">
        <v>147</v>
      </c>
      <c r="N27" s="183" t="s">
        <v>616</v>
      </c>
      <c r="O27" s="165" t="s">
        <v>617</v>
      </c>
      <c r="P27" s="143"/>
      <c r="Q27" s="65" t="s">
        <v>604</v>
      </c>
      <c r="R27" s="65" t="s">
        <v>618</v>
      </c>
      <c r="S27" s="165" t="s">
        <v>1102</v>
      </c>
      <c r="T27" s="165" t="s">
        <v>1103</v>
      </c>
      <c r="U27" s="165" t="s">
        <v>621</v>
      </c>
      <c r="V27" s="165" t="s">
        <v>622</v>
      </c>
      <c r="X27" s="191"/>
      <c r="Y27" s="191"/>
      <c r="AA27" s="193">
        <f>IF(OR(J27="Fail",ISBLANK(J27)),INDEX('Issue Code Table'!C:C,MATCH(N:N,'Issue Code Table'!A:A,0)),IF(M27="Critical",6,IF(M27="Significant",5,IF(M27="Moderate",3,2))))</f>
        <v>6</v>
      </c>
      <c r="AB27" s="191"/>
      <c r="AC27" s="191"/>
      <c r="AD27" s="191"/>
      <c r="AE27" s="191"/>
      <c r="AF27" s="191"/>
      <c r="AG27" s="191"/>
      <c r="AH27" s="191"/>
      <c r="AI27" s="191"/>
    </row>
    <row r="28" spans="1:35" s="194" customFormat="1" ht="66.75" customHeight="1" x14ac:dyDescent="0.25">
      <c r="A28" s="101" t="s">
        <v>1104</v>
      </c>
      <c r="B28" s="165" t="s">
        <v>278</v>
      </c>
      <c r="C28" s="165" t="s">
        <v>279</v>
      </c>
      <c r="D28" s="165" t="s">
        <v>421</v>
      </c>
      <c r="E28" s="165" t="s">
        <v>624</v>
      </c>
      <c r="F28" s="165" t="s">
        <v>625</v>
      </c>
      <c r="G28" s="165" t="s">
        <v>1105</v>
      </c>
      <c r="H28" s="165" t="s">
        <v>627</v>
      </c>
      <c r="I28" s="165"/>
      <c r="J28" s="219"/>
      <c r="K28" s="164" t="s">
        <v>1106</v>
      </c>
      <c r="L28" s="165"/>
      <c r="M28" s="165" t="s">
        <v>147</v>
      </c>
      <c r="N28" s="183" t="s">
        <v>616</v>
      </c>
      <c r="O28" s="165" t="s">
        <v>617</v>
      </c>
      <c r="P28" s="143"/>
      <c r="Q28" s="65" t="s">
        <v>604</v>
      </c>
      <c r="R28" s="65" t="s">
        <v>629</v>
      </c>
      <c r="S28" s="165" t="s">
        <v>1107</v>
      </c>
      <c r="T28" s="165" t="s">
        <v>1108</v>
      </c>
      <c r="U28" s="165" t="s">
        <v>632</v>
      </c>
      <c r="V28" s="165" t="s">
        <v>633</v>
      </c>
      <c r="X28" s="191"/>
      <c r="Y28" s="191"/>
      <c r="AA28" s="193">
        <f>IF(OR(J28="Fail",ISBLANK(J28)),INDEX('Issue Code Table'!C:C,MATCH(N:N,'Issue Code Table'!A:A,0)),IF(M28="Critical",6,IF(M28="Significant",5,IF(M28="Moderate",3,2))))</f>
        <v>6</v>
      </c>
      <c r="AB28" s="191"/>
      <c r="AC28" s="191"/>
      <c r="AD28" s="191"/>
      <c r="AE28" s="191"/>
      <c r="AF28" s="191"/>
      <c r="AG28" s="191"/>
      <c r="AH28" s="191"/>
      <c r="AI28" s="191"/>
    </row>
    <row r="29" spans="1:35" s="194" customFormat="1" ht="69.75" customHeight="1" x14ac:dyDescent="0.25">
      <c r="A29" s="101" t="s">
        <v>1109</v>
      </c>
      <c r="B29" s="165" t="s">
        <v>379</v>
      </c>
      <c r="C29" s="165" t="s">
        <v>380</v>
      </c>
      <c r="D29" s="165" t="s">
        <v>421</v>
      </c>
      <c r="E29" s="165" t="s">
        <v>635</v>
      </c>
      <c r="F29" s="165" t="s">
        <v>636</v>
      </c>
      <c r="G29" s="165" t="s">
        <v>637</v>
      </c>
      <c r="H29" s="165" t="s">
        <v>638</v>
      </c>
      <c r="I29" s="166"/>
      <c r="J29" s="219"/>
      <c r="K29" s="164" t="s">
        <v>1110</v>
      </c>
      <c r="L29" s="165"/>
      <c r="M29" s="165" t="s">
        <v>164</v>
      </c>
      <c r="N29" s="183" t="s">
        <v>640</v>
      </c>
      <c r="O29" s="165" t="s">
        <v>641</v>
      </c>
      <c r="P29" s="143"/>
      <c r="Q29" s="65" t="s">
        <v>642</v>
      </c>
      <c r="R29" s="70" t="s">
        <v>643</v>
      </c>
      <c r="S29" s="165" t="s">
        <v>1111</v>
      </c>
      <c r="T29" s="165" t="s">
        <v>1112</v>
      </c>
      <c r="U29" s="165" t="s">
        <v>646</v>
      </c>
      <c r="V29" s="165"/>
      <c r="X29" s="191"/>
      <c r="Y29" s="191"/>
      <c r="AA29" s="193">
        <f>IF(OR(J29="Fail",ISBLANK(J29)),INDEX('Issue Code Table'!C:C,MATCH(N:N,'Issue Code Table'!A:A,0)),IF(M29="Critical",6,IF(M29="Significant",5,IF(M29="Moderate",3,2))))</f>
        <v>4</v>
      </c>
      <c r="AB29" s="191"/>
      <c r="AC29" s="191"/>
      <c r="AD29" s="191"/>
      <c r="AE29" s="191"/>
      <c r="AF29" s="191"/>
      <c r="AG29" s="191"/>
      <c r="AH29" s="191"/>
      <c r="AI29" s="191"/>
    </row>
    <row r="30" spans="1:35" s="194" customFormat="1" ht="59.25" customHeight="1" x14ac:dyDescent="0.25">
      <c r="A30" s="101" t="s">
        <v>1113</v>
      </c>
      <c r="B30" s="165" t="s">
        <v>278</v>
      </c>
      <c r="C30" s="165" t="s">
        <v>279</v>
      </c>
      <c r="D30" s="165" t="s">
        <v>421</v>
      </c>
      <c r="E30" s="165" t="s">
        <v>648</v>
      </c>
      <c r="F30" s="165" t="s">
        <v>649</v>
      </c>
      <c r="G30" s="165" t="s">
        <v>1114</v>
      </c>
      <c r="H30" s="165" t="s">
        <v>651</v>
      </c>
      <c r="I30" s="166"/>
      <c r="J30" s="219"/>
      <c r="K30" s="164" t="s">
        <v>1115</v>
      </c>
      <c r="L30" s="165"/>
      <c r="M30" s="165" t="s">
        <v>164</v>
      </c>
      <c r="N30" s="183" t="s">
        <v>640</v>
      </c>
      <c r="O30" s="165" t="s">
        <v>641</v>
      </c>
      <c r="P30" s="143"/>
      <c r="Q30" s="70" t="s">
        <v>642</v>
      </c>
      <c r="R30" s="70" t="s">
        <v>653</v>
      </c>
      <c r="S30" s="165" t="s">
        <v>1116</v>
      </c>
      <c r="T30" s="165" t="s">
        <v>1117</v>
      </c>
      <c r="U30" s="165" t="s">
        <v>656</v>
      </c>
      <c r="V30" s="165"/>
      <c r="X30" s="191"/>
      <c r="Y30" s="191"/>
      <c r="AA30" s="193">
        <f>IF(OR(J30="Fail",ISBLANK(J30)),INDEX('Issue Code Table'!C:C,MATCH(N:N,'Issue Code Table'!A:A,0)),IF(M30="Critical",6,IF(M30="Significant",5,IF(M30="Moderate",3,2))))</f>
        <v>4</v>
      </c>
      <c r="AB30" s="191"/>
      <c r="AC30" s="191"/>
      <c r="AD30" s="191"/>
      <c r="AE30" s="191"/>
      <c r="AF30" s="191"/>
      <c r="AG30" s="191"/>
      <c r="AH30" s="191"/>
      <c r="AI30" s="191"/>
    </row>
    <row r="31" spans="1:35" s="194" customFormat="1" ht="53.25" customHeight="1" x14ac:dyDescent="0.25">
      <c r="A31" s="101" t="s">
        <v>1118</v>
      </c>
      <c r="B31" s="165" t="s">
        <v>278</v>
      </c>
      <c r="C31" s="165" t="s">
        <v>279</v>
      </c>
      <c r="D31" s="165" t="s">
        <v>421</v>
      </c>
      <c r="E31" s="165" t="s">
        <v>658</v>
      </c>
      <c r="F31" s="165" t="s">
        <v>649</v>
      </c>
      <c r="G31" s="165" t="s">
        <v>659</v>
      </c>
      <c r="H31" s="235" t="s">
        <v>660</v>
      </c>
      <c r="I31" s="166"/>
      <c r="J31" s="219"/>
      <c r="K31" s="220" t="s">
        <v>661</v>
      </c>
      <c r="L31" s="165"/>
      <c r="M31" s="165" t="s">
        <v>164</v>
      </c>
      <c r="N31" s="183" t="s">
        <v>640</v>
      </c>
      <c r="O31" s="165" t="s">
        <v>641</v>
      </c>
      <c r="P31" s="143"/>
      <c r="Q31" s="70" t="s">
        <v>642</v>
      </c>
      <c r="R31" s="70" t="s">
        <v>662</v>
      </c>
      <c r="S31" s="165" t="s">
        <v>1119</v>
      </c>
      <c r="T31" s="165" t="s">
        <v>664</v>
      </c>
      <c r="U31" s="165" t="s">
        <v>665</v>
      </c>
      <c r="V31" s="165"/>
      <c r="X31" s="191"/>
      <c r="Y31" s="191"/>
      <c r="AA31" s="193">
        <f>IF(OR(J31="Fail",ISBLANK(J31)),INDEX('Issue Code Table'!C:C,MATCH(N:N,'Issue Code Table'!A:A,0)),IF(M31="Critical",6,IF(M31="Significant",5,IF(M31="Moderate",3,2))))</f>
        <v>4</v>
      </c>
      <c r="AB31" s="191"/>
      <c r="AC31" s="191"/>
      <c r="AD31" s="191"/>
      <c r="AE31" s="191"/>
      <c r="AF31" s="191"/>
      <c r="AG31" s="191"/>
      <c r="AH31" s="191"/>
      <c r="AI31" s="191"/>
    </row>
    <row r="32" spans="1:35" s="194" customFormat="1" ht="63" customHeight="1" x14ac:dyDescent="0.25">
      <c r="A32" s="101" t="s">
        <v>1120</v>
      </c>
      <c r="B32" s="165" t="s">
        <v>207</v>
      </c>
      <c r="C32" s="165" t="s">
        <v>208</v>
      </c>
      <c r="D32" s="165" t="s">
        <v>421</v>
      </c>
      <c r="E32" s="165" t="s">
        <v>667</v>
      </c>
      <c r="F32" s="165" t="s">
        <v>668</v>
      </c>
      <c r="G32" s="165" t="s">
        <v>1121</v>
      </c>
      <c r="H32" s="165" t="s">
        <v>670</v>
      </c>
      <c r="I32" s="166"/>
      <c r="J32" s="219"/>
      <c r="K32" s="164" t="s">
        <v>1122</v>
      </c>
      <c r="L32" s="165"/>
      <c r="M32" s="165" t="s">
        <v>164</v>
      </c>
      <c r="N32" s="183" t="s">
        <v>640</v>
      </c>
      <c r="O32" s="165" t="s">
        <v>641</v>
      </c>
      <c r="P32" s="143"/>
      <c r="Q32" s="70" t="s">
        <v>642</v>
      </c>
      <c r="R32" s="70" t="s">
        <v>672</v>
      </c>
      <c r="S32" s="165" t="s">
        <v>1123</v>
      </c>
      <c r="T32" s="165" t="s">
        <v>1124</v>
      </c>
      <c r="U32" s="165" t="s">
        <v>675</v>
      </c>
      <c r="V32" s="165"/>
      <c r="X32" s="191"/>
      <c r="Y32" s="191"/>
      <c r="AA32" s="193">
        <f>IF(OR(J32="Fail",ISBLANK(J32)),INDEX('Issue Code Table'!C:C,MATCH(N:N,'Issue Code Table'!A:A,0)),IF(M32="Critical",6,IF(M32="Significant",5,IF(M32="Moderate",3,2))))</f>
        <v>4</v>
      </c>
      <c r="AB32" s="191"/>
      <c r="AC32" s="191"/>
      <c r="AD32" s="191"/>
      <c r="AE32" s="191"/>
      <c r="AF32" s="191"/>
      <c r="AG32" s="191"/>
      <c r="AH32" s="191"/>
      <c r="AI32" s="191"/>
    </row>
    <row r="33" spans="1:36" s="194" customFormat="1" ht="54.75" customHeight="1" x14ac:dyDescent="0.25">
      <c r="A33" s="101" t="s">
        <v>1125</v>
      </c>
      <c r="B33" s="165" t="s">
        <v>385</v>
      </c>
      <c r="C33" s="165" t="s">
        <v>386</v>
      </c>
      <c r="D33" s="165" t="s">
        <v>421</v>
      </c>
      <c r="E33" s="165" t="s">
        <v>1126</v>
      </c>
      <c r="F33" s="165" t="s">
        <v>678</v>
      </c>
      <c r="G33" s="165" t="s">
        <v>1127</v>
      </c>
      <c r="H33" s="165" t="s">
        <v>680</v>
      </c>
      <c r="I33" s="166"/>
      <c r="J33" s="219"/>
      <c r="K33" s="164" t="s">
        <v>681</v>
      </c>
      <c r="L33" s="165"/>
      <c r="M33" s="165" t="s">
        <v>164</v>
      </c>
      <c r="N33" s="183" t="s">
        <v>640</v>
      </c>
      <c r="O33" s="165" t="s">
        <v>641</v>
      </c>
      <c r="P33" s="143"/>
      <c r="Q33" s="70" t="s">
        <v>642</v>
      </c>
      <c r="R33" s="70" t="s">
        <v>682</v>
      </c>
      <c r="S33" s="165" t="s">
        <v>1128</v>
      </c>
      <c r="T33" s="165" t="s">
        <v>1129</v>
      </c>
      <c r="U33" s="165" t="s">
        <v>685</v>
      </c>
      <c r="V33" s="165"/>
      <c r="X33" s="191"/>
      <c r="Y33" s="191"/>
      <c r="AA33" s="193">
        <f>IF(OR(J33="Fail",ISBLANK(J33)),INDEX('Issue Code Table'!C:C,MATCH(N:N,'Issue Code Table'!A:A,0)),IF(M33="Critical",6,IF(M33="Significant",5,IF(M33="Moderate",3,2))))</f>
        <v>4</v>
      </c>
      <c r="AB33" s="191"/>
      <c r="AC33" s="191"/>
      <c r="AD33" s="191"/>
      <c r="AE33" s="191"/>
      <c r="AF33" s="191"/>
      <c r="AG33" s="191"/>
      <c r="AH33" s="191"/>
      <c r="AI33" s="191"/>
    </row>
    <row r="34" spans="1:36" s="194" customFormat="1" ht="66" customHeight="1" x14ac:dyDescent="0.25">
      <c r="A34" s="101" t="s">
        <v>1130</v>
      </c>
      <c r="B34" s="165" t="s">
        <v>385</v>
      </c>
      <c r="C34" s="234" t="s">
        <v>386</v>
      </c>
      <c r="D34" s="165" t="s">
        <v>421</v>
      </c>
      <c r="E34" s="165" t="s">
        <v>687</v>
      </c>
      <c r="F34" s="165" t="s">
        <v>688</v>
      </c>
      <c r="G34" s="165" t="s">
        <v>1131</v>
      </c>
      <c r="H34" s="165" t="s">
        <v>690</v>
      </c>
      <c r="I34" s="166"/>
      <c r="J34" s="219"/>
      <c r="K34" s="164" t="s">
        <v>691</v>
      </c>
      <c r="L34" s="165"/>
      <c r="M34" s="165" t="s">
        <v>164</v>
      </c>
      <c r="N34" s="183" t="s">
        <v>640</v>
      </c>
      <c r="O34" s="165" t="s">
        <v>641</v>
      </c>
      <c r="P34" s="143"/>
      <c r="Q34" s="70" t="s">
        <v>642</v>
      </c>
      <c r="R34" s="70" t="s">
        <v>692</v>
      </c>
      <c r="S34" s="165" t="s">
        <v>1132</v>
      </c>
      <c r="T34" s="165" t="s">
        <v>1133</v>
      </c>
      <c r="U34" s="165" t="s">
        <v>694</v>
      </c>
      <c r="V34" s="165"/>
      <c r="X34" s="191"/>
      <c r="Y34" s="191"/>
      <c r="AA34" s="193">
        <f>IF(OR(J34="Fail",ISBLANK(J34)),INDEX('Issue Code Table'!C:C,MATCH(N:N,'Issue Code Table'!A:A,0)),IF(M34="Critical",6,IF(M34="Significant",5,IF(M34="Moderate",3,2))))</f>
        <v>4</v>
      </c>
      <c r="AB34" s="191"/>
      <c r="AC34" s="191"/>
      <c r="AD34" s="191"/>
      <c r="AE34" s="191"/>
      <c r="AF34" s="191"/>
      <c r="AG34" s="191"/>
      <c r="AH34" s="191"/>
      <c r="AI34" s="191"/>
    </row>
    <row r="35" spans="1:36" s="194" customFormat="1" ht="72" customHeight="1" x14ac:dyDescent="0.25">
      <c r="A35" s="101" t="s">
        <v>1134</v>
      </c>
      <c r="B35" s="165" t="s">
        <v>347</v>
      </c>
      <c r="C35" s="234" t="s">
        <v>696</v>
      </c>
      <c r="D35" s="165" t="s">
        <v>421</v>
      </c>
      <c r="E35" s="165" t="s">
        <v>697</v>
      </c>
      <c r="F35" s="165" t="s">
        <v>698</v>
      </c>
      <c r="G35" s="165" t="s">
        <v>1135</v>
      </c>
      <c r="H35" s="165" t="s">
        <v>700</v>
      </c>
      <c r="I35" s="166"/>
      <c r="J35" s="219"/>
      <c r="K35" s="164" t="s">
        <v>701</v>
      </c>
      <c r="L35" s="165"/>
      <c r="M35" s="165" t="s">
        <v>164</v>
      </c>
      <c r="N35" s="183" t="s">
        <v>640</v>
      </c>
      <c r="O35" s="165" t="s">
        <v>641</v>
      </c>
      <c r="P35" s="143"/>
      <c r="Q35" s="70" t="s">
        <v>642</v>
      </c>
      <c r="R35" s="70" t="s">
        <v>702</v>
      </c>
      <c r="S35" s="165" t="s">
        <v>1136</v>
      </c>
      <c r="T35" s="165" t="s">
        <v>1137</v>
      </c>
      <c r="U35" s="165" t="s">
        <v>704</v>
      </c>
      <c r="V35" s="165"/>
      <c r="X35" s="191"/>
      <c r="Y35" s="191"/>
      <c r="AA35" s="193">
        <f>IF(OR(J35="Fail",ISBLANK(J35)),INDEX('Issue Code Table'!C:C,MATCH(N:N,'Issue Code Table'!A:A,0)),IF(M35="Critical",6,IF(M35="Significant",5,IF(M35="Moderate",3,2))))</f>
        <v>4</v>
      </c>
      <c r="AB35" s="191"/>
      <c r="AC35" s="191"/>
      <c r="AD35" s="191"/>
      <c r="AE35" s="191"/>
      <c r="AF35" s="191"/>
      <c r="AG35" s="191"/>
      <c r="AH35" s="191"/>
      <c r="AI35" s="191"/>
    </row>
    <row r="36" spans="1:36" s="194" customFormat="1" ht="55.5" customHeight="1" x14ac:dyDescent="0.25">
      <c r="A36" s="101" t="s">
        <v>1138</v>
      </c>
      <c r="B36" s="165" t="s">
        <v>706</v>
      </c>
      <c r="C36" s="234" t="s">
        <v>707</v>
      </c>
      <c r="D36" s="165" t="s">
        <v>421</v>
      </c>
      <c r="E36" s="165" t="s">
        <v>708</v>
      </c>
      <c r="F36" s="165" t="s">
        <v>698</v>
      </c>
      <c r="G36" s="165" t="s">
        <v>1135</v>
      </c>
      <c r="H36" s="165" t="s">
        <v>709</v>
      </c>
      <c r="I36" s="166"/>
      <c r="J36" s="219"/>
      <c r="K36" s="164" t="s">
        <v>1139</v>
      </c>
      <c r="L36" s="165"/>
      <c r="M36" s="165" t="s">
        <v>164</v>
      </c>
      <c r="N36" s="183" t="s">
        <v>640</v>
      </c>
      <c r="O36" s="165" t="s">
        <v>641</v>
      </c>
      <c r="P36" s="143"/>
      <c r="Q36" s="70" t="s">
        <v>642</v>
      </c>
      <c r="R36" s="70" t="s">
        <v>711</v>
      </c>
      <c r="S36" s="165" t="s">
        <v>1140</v>
      </c>
      <c r="T36" s="165" t="s">
        <v>1141</v>
      </c>
      <c r="U36" s="165" t="s">
        <v>713</v>
      </c>
      <c r="V36" s="165"/>
      <c r="X36" s="191"/>
      <c r="Y36" s="191"/>
      <c r="AA36" s="193">
        <f>IF(OR(J36="Fail",ISBLANK(J36)),INDEX('Issue Code Table'!C:C,MATCH(N:N,'Issue Code Table'!A:A,0)),IF(M36="Critical",6,IF(M36="Significant",5,IF(M36="Moderate",3,2))))</f>
        <v>4</v>
      </c>
      <c r="AB36" s="191"/>
      <c r="AC36" s="191"/>
      <c r="AD36" s="191"/>
      <c r="AE36" s="191"/>
      <c r="AF36" s="191"/>
      <c r="AG36" s="191"/>
      <c r="AH36" s="191"/>
      <c r="AI36" s="191"/>
    </row>
    <row r="37" spans="1:36" s="194" customFormat="1" ht="51.75" customHeight="1" x14ac:dyDescent="0.25">
      <c r="A37" s="101" t="s">
        <v>1142</v>
      </c>
      <c r="B37" s="165" t="s">
        <v>379</v>
      </c>
      <c r="C37" s="234" t="s">
        <v>380</v>
      </c>
      <c r="D37" s="165" t="s">
        <v>421</v>
      </c>
      <c r="E37" s="165" t="s">
        <v>715</v>
      </c>
      <c r="F37" s="165" t="s">
        <v>716</v>
      </c>
      <c r="G37" s="165" t="s">
        <v>1143</v>
      </c>
      <c r="H37" s="165" t="s">
        <v>1144</v>
      </c>
      <c r="I37" s="166"/>
      <c r="J37" s="219"/>
      <c r="K37" s="164" t="s">
        <v>1145</v>
      </c>
      <c r="L37" s="165"/>
      <c r="M37" s="165" t="s">
        <v>147</v>
      </c>
      <c r="N37" s="183" t="s">
        <v>720</v>
      </c>
      <c r="O37" s="165" t="s">
        <v>721</v>
      </c>
      <c r="P37" s="143"/>
      <c r="Q37" s="70" t="s">
        <v>722</v>
      </c>
      <c r="R37" s="70" t="s">
        <v>723</v>
      </c>
      <c r="S37" s="165" t="s">
        <v>1146</v>
      </c>
      <c r="T37" s="165" t="s">
        <v>1147</v>
      </c>
      <c r="U37" s="165" t="s">
        <v>725</v>
      </c>
      <c r="V37" s="165" t="s">
        <v>726</v>
      </c>
      <c r="X37" s="191"/>
      <c r="Y37" s="191"/>
      <c r="AA37" s="193">
        <f>IF(OR(J37="Fail",ISBLANK(J37)),INDEX('Issue Code Table'!C:C,MATCH(N:N,'Issue Code Table'!A:A,0)),IF(M37="Critical",6,IF(M37="Significant",5,IF(M37="Moderate",3,2))))</f>
        <v>5</v>
      </c>
      <c r="AB37" s="191"/>
      <c r="AC37" s="191"/>
      <c r="AD37" s="191"/>
      <c r="AE37" s="191"/>
      <c r="AF37" s="191"/>
      <c r="AG37" s="191"/>
      <c r="AH37" s="191"/>
      <c r="AI37" s="191"/>
    </row>
    <row r="38" spans="1:36" s="194" customFormat="1" ht="70.5" customHeight="1" x14ac:dyDescent="0.25">
      <c r="A38" s="101" t="s">
        <v>1148</v>
      </c>
      <c r="B38" s="165" t="s">
        <v>371</v>
      </c>
      <c r="C38" s="234" t="s">
        <v>372</v>
      </c>
      <c r="D38" s="165" t="s">
        <v>421</v>
      </c>
      <c r="E38" s="165" t="s">
        <v>729</v>
      </c>
      <c r="F38" s="165" t="s">
        <v>730</v>
      </c>
      <c r="G38" s="165" t="s">
        <v>1149</v>
      </c>
      <c r="H38" s="165" t="s">
        <v>732</v>
      </c>
      <c r="I38" s="166"/>
      <c r="J38" s="219"/>
      <c r="K38" s="164" t="s">
        <v>733</v>
      </c>
      <c r="L38" s="165"/>
      <c r="M38" s="165" t="s">
        <v>147</v>
      </c>
      <c r="N38" s="183" t="s">
        <v>720</v>
      </c>
      <c r="O38" s="165" t="s">
        <v>721</v>
      </c>
      <c r="P38" s="143"/>
      <c r="Q38" s="70" t="s">
        <v>722</v>
      </c>
      <c r="R38" s="70" t="s">
        <v>734</v>
      </c>
      <c r="S38" s="165" t="s">
        <v>1150</v>
      </c>
      <c r="T38" s="165" t="s">
        <v>1151</v>
      </c>
      <c r="U38" s="165" t="s">
        <v>736</v>
      </c>
      <c r="V38" s="165" t="s">
        <v>737</v>
      </c>
      <c r="X38" s="191"/>
      <c r="Y38" s="191"/>
      <c r="AA38" s="193">
        <f>IF(OR(J38="Fail",ISBLANK(J38)),INDEX('Issue Code Table'!C:C,MATCH(N:N,'Issue Code Table'!A:A,0)),IF(M38="Critical",6,IF(M38="Significant",5,IF(M38="Moderate",3,2))))</f>
        <v>5</v>
      </c>
      <c r="AB38" s="191"/>
      <c r="AC38" s="191"/>
      <c r="AD38" s="191"/>
      <c r="AE38" s="191"/>
      <c r="AF38" s="191"/>
      <c r="AG38" s="191"/>
      <c r="AH38" s="191"/>
      <c r="AI38" s="191"/>
    </row>
    <row r="39" spans="1:36" s="194" customFormat="1" ht="54.75" customHeight="1" x14ac:dyDescent="0.25">
      <c r="A39" s="101" t="s">
        <v>1152</v>
      </c>
      <c r="B39" s="165" t="s">
        <v>379</v>
      </c>
      <c r="C39" s="234" t="s">
        <v>380</v>
      </c>
      <c r="D39" s="165" t="s">
        <v>421</v>
      </c>
      <c r="E39" s="165" t="s">
        <v>739</v>
      </c>
      <c r="F39" s="165" t="s">
        <v>740</v>
      </c>
      <c r="G39" s="165" t="s">
        <v>1153</v>
      </c>
      <c r="H39" s="165" t="s">
        <v>742</v>
      </c>
      <c r="I39" s="166"/>
      <c r="J39" s="219"/>
      <c r="K39" s="164" t="s">
        <v>743</v>
      </c>
      <c r="L39" s="165"/>
      <c r="M39" s="165" t="s">
        <v>147</v>
      </c>
      <c r="N39" s="183" t="s">
        <v>720</v>
      </c>
      <c r="O39" s="165" t="s">
        <v>721</v>
      </c>
      <c r="P39" s="143"/>
      <c r="Q39" s="70" t="s">
        <v>722</v>
      </c>
      <c r="R39" s="70" t="s">
        <v>744</v>
      </c>
      <c r="S39" s="165" t="s">
        <v>1154</v>
      </c>
      <c r="T39" s="165" t="s">
        <v>1155</v>
      </c>
      <c r="U39" s="165" t="s">
        <v>746</v>
      </c>
      <c r="V39" s="165" t="s">
        <v>747</v>
      </c>
      <c r="X39" s="191"/>
      <c r="Y39" s="191"/>
      <c r="AA39" s="193">
        <f>IF(OR(J39="Fail",ISBLANK(J39)),INDEX('Issue Code Table'!C:C,MATCH(N:N,'Issue Code Table'!A:A,0)),IF(M39="Critical",6,IF(M39="Significant",5,IF(M39="Moderate",3,2))))</f>
        <v>5</v>
      </c>
      <c r="AB39" s="191"/>
      <c r="AC39" s="191"/>
      <c r="AD39" s="191"/>
      <c r="AE39" s="191"/>
      <c r="AF39" s="191"/>
      <c r="AG39" s="191"/>
      <c r="AH39" s="191"/>
      <c r="AI39" s="191"/>
    </row>
    <row r="40" spans="1:36" s="194" customFormat="1" ht="48.75" customHeight="1" x14ac:dyDescent="0.25">
      <c r="A40" s="101" t="s">
        <v>1156</v>
      </c>
      <c r="B40" s="165" t="s">
        <v>379</v>
      </c>
      <c r="C40" s="234" t="s">
        <v>380</v>
      </c>
      <c r="D40" s="165" t="s">
        <v>421</v>
      </c>
      <c r="E40" s="165" t="s">
        <v>749</v>
      </c>
      <c r="F40" s="165" t="s">
        <v>750</v>
      </c>
      <c r="G40" s="165" t="s">
        <v>1157</v>
      </c>
      <c r="H40" s="165" t="s">
        <v>752</v>
      </c>
      <c r="I40" s="166"/>
      <c r="J40" s="219"/>
      <c r="K40" s="164" t="s">
        <v>1158</v>
      </c>
      <c r="L40" s="165"/>
      <c r="M40" s="165" t="s">
        <v>147</v>
      </c>
      <c r="N40" s="183" t="s">
        <v>720</v>
      </c>
      <c r="O40" s="165" t="s">
        <v>721</v>
      </c>
      <c r="P40" s="143"/>
      <c r="Q40" s="70" t="s">
        <v>722</v>
      </c>
      <c r="R40" s="70" t="s">
        <v>754</v>
      </c>
      <c r="S40" s="165" t="s">
        <v>1159</v>
      </c>
      <c r="T40" s="165" t="s">
        <v>755</v>
      </c>
      <c r="U40" s="165" t="s">
        <v>756</v>
      </c>
      <c r="V40" s="165" t="s">
        <v>757</v>
      </c>
      <c r="X40" s="191"/>
      <c r="Y40" s="191"/>
      <c r="AA40" s="193">
        <f>IF(OR(J40="Fail",ISBLANK(J40)),INDEX('Issue Code Table'!C:C,MATCH(N:N,'Issue Code Table'!A:A,0)),IF(M40="Critical",6,IF(M40="Significant",5,IF(M40="Moderate",3,2))))</f>
        <v>5</v>
      </c>
      <c r="AB40" s="191"/>
      <c r="AC40" s="191"/>
      <c r="AD40" s="191"/>
      <c r="AE40" s="191"/>
      <c r="AF40" s="191"/>
      <c r="AG40" s="191"/>
      <c r="AH40" s="191"/>
      <c r="AI40" s="191"/>
    </row>
    <row r="41" spans="1:36" s="194" customFormat="1" ht="59.25" customHeight="1" x14ac:dyDescent="0.25">
      <c r="A41" s="101" t="s">
        <v>1160</v>
      </c>
      <c r="B41" s="165" t="s">
        <v>1161</v>
      </c>
      <c r="C41" s="234" t="s">
        <v>760</v>
      </c>
      <c r="D41" s="165" t="s">
        <v>421</v>
      </c>
      <c r="E41" s="165" t="s">
        <v>761</v>
      </c>
      <c r="F41" s="165" t="s">
        <v>762</v>
      </c>
      <c r="G41" s="165" t="s">
        <v>1162</v>
      </c>
      <c r="H41" s="165" t="s">
        <v>764</v>
      </c>
      <c r="I41" s="166"/>
      <c r="J41" s="219"/>
      <c r="K41" s="164" t="s">
        <v>765</v>
      </c>
      <c r="L41" s="165"/>
      <c r="M41" s="164" t="s">
        <v>164</v>
      </c>
      <c r="N41" s="183" t="s">
        <v>237</v>
      </c>
      <c r="O41" s="165" t="s">
        <v>1163</v>
      </c>
      <c r="P41" s="143"/>
      <c r="Q41" s="70" t="s">
        <v>722</v>
      </c>
      <c r="R41" s="70" t="s">
        <v>766</v>
      </c>
      <c r="S41" s="165" t="s">
        <v>1164</v>
      </c>
      <c r="T41" s="165" t="s">
        <v>767</v>
      </c>
      <c r="U41" s="165" t="s">
        <v>768</v>
      </c>
      <c r="V41" s="165"/>
      <c r="X41" s="191"/>
      <c r="Y41" s="191"/>
      <c r="AA41" s="193">
        <f>IF(OR(J41="Fail",ISBLANK(J41)),INDEX('Issue Code Table'!C:C,MATCH(N:N,'Issue Code Table'!A:A,0)),IF(M41="Critical",6,IF(M41="Significant",5,IF(M41="Moderate",3,2))))</f>
        <v>4</v>
      </c>
      <c r="AB41" s="191"/>
      <c r="AC41" s="191"/>
      <c r="AD41" s="191"/>
      <c r="AE41" s="191"/>
      <c r="AF41" s="191"/>
      <c r="AG41" s="191"/>
      <c r="AH41" s="191"/>
      <c r="AI41" s="191"/>
    </row>
    <row r="42" spans="1:36" s="194" customFormat="1" ht="62.25" customHeight="1" x14ac:dyDescent="0.25">
      <c r="A42" s="101" t="s">
        <v>1165</v>
      </c>
      <c r="B42" s="165" t="s">
        <v>1161</v>
      </c>
      <c r="C42" s="234" t="s">
        <v>760</v>
      </c>
      <c r="D42" s="165" t="s">
        <v>728</v>
      </c>
      <c r="E42" s="165" t="s">
        <v>770</v>
      </c>
      <c r="F42" s="165" t="s">
        <v>771</v>
      </c>
      <c r="G42" s="165" t="s">
        <v>1162</v>
      </c>
      <c r="H42" s="165" t="s">
        <v>772</v>
      </c>
      <c r="I42" s="166"/>
      <c r="J42" s="219"/>
      <c r="K42" s="164" t="s">
        <v>773</v>
      </c>
      <c r="L42" s="165"/>
      <c r="M42" s="164" t="s">
        <v>164</v>
      </c>
      <c r="N42" s="183" t="s">
        <v>237</v>
      </c>
      <c r="O42" s="165" t="s">
        <v>1163</v>
      </c>
      <c r="P42" s="143"/>
      <c r="Q42" s="70" t="s">
        <v>722</v>
      </c>
      <c r="R42" s="70" t="s">
        <v>774</v>
      </c>
      <c r="S42" s="165" t="s">
        <v>1166</v>
      </c>
      <c r="T42" s="165" t="s">
        <v>775</v>
      </c>
      <c r="U42" s="165" t="s">
        <v>776</v>
      </c>
      <c r="V42" s="165"/>
      <c r="X42" s="191"/>
      <c r="Y42" s="191"/>
      <c r="AA42" s="193">
        <f>IF(OR(J42="Fail",ISBLANK(J42)),INDEX('Issue Code Table'!C:C,MATCH(N:N,'Issue Code Table'!A:A,0)),IF(M42="Critical",6,IF(M42="Significant",5,IF(M42="Moderate",3,2))))</f>
        <v>4</v>
      </c>
      <c r="AB42" s="191"/>
      <c r="AC42" s="191"/>
      <c r="AD42" s="191"/>
      <c r="AE42" s="191"/>
      <c r="AF42" s="191"/>
      <c r="AG42" s="191"/>
      <c r="AH42" s="191"/>
      <c r="AI42" s="191"/>
    </row>
    <row r="43" spans="1:36" s="194" customFormat="1" ht="63.75" customHeight="1" x14ac:dyDescent="0.25">
      <c r="A43" s="101" t="s">
        <v>1167</v>
      </c>
      <c r="B43" s="165" t="s">
        <v>379</v>
      </c>
      <c r="C43" s="234" t="s">
        <v>380</v>
      </c>
      <c r="D43" s="165" t="s">
        <v>421</v>
      </c>
      <c r="E43" s="165" t="s">
        <v>778</v>
      </c>
      <c r="F43" s="165" t="s">
        <v>779</v>
      </c>
      <c r="G43" s="165" t="s">
        <v>1168</v>
      </c>
      <c r="H43" s="165" t="s">
        <v>781</v>
      </c>
      <c r="I43" s="166"/>
      <c r="J43" s="219"/>
      <c r="K43" s="164" t="s">
        <v>1169</v>
      </c>
      <c r="L43" s="165"/>
      <c r="M43" s="165" t="s">
        <v>147</v>
      </c>
      <c r="N43" s="183" t="s">
        <v>720</v>
      </c>
      <c r="O43" s="165" t="s">
        <v>721</v>
      </c>
      <c r="P43" s="143"/>
      <c r="Q43" s="70" t="s">
        <v>722</v>
      </c>
      <c r="R43" s="70" t="s">
        <v>783</v>
      </c>
      <c r="S43" s="165" t="s">
        <v>1170</v>
      </c>
      <c r="T43" s="165" t="s">
        <v>784</v>
      </c>
      <c r="U43" s="165" t="s">
        <v>785</v>
      </c>
      <c r="V43" s="165" t="s">
        <v>786</v>
      </c>
      <c r="X43" s="191"/>
      <c r="Y43" s="191"/>
      <c r="AA43" s="193">
        <f>IF(OR(J43="Fail",ISBLANK(J43)),INDEX('Issue Code Table'!C:C,MATCH(N:N,'Issue Code Table'!A:A,0)),IF(M43="Critical",6,IF(M43="Significant",5,IF(M43="Moderate",3,2))))</f>
        <v>5</v>
      </c>
      <c r="AB43" s="191"/>
      <c r="AC43" s="191"/>
      <c r="AD43" s="191"/>
      <c r="AE43" s="191"/>
      <c r="AF43" s="191"/>
      <c r="AG43" s="191"/>
      <c r="AH43" s="191"/>
      <c r="AI43" s="191"/>
    </row>
    <row r="44" spans="1:36" s="194" customFormat="1" ht="68.25" customHeight="1" x14ac:dyDescent="0.25">
      <c r="A44" s="101" t="s">
        <v>1171</v>
      </c>
      <c r="B44" s="165" t="s">
        <v>371</v>
      </c>
      <c r="C44" s="234" t="s">
        <v>372</v>
      </c>
      <c r="D44" s="165" t="s">
        <v>728</v>
      </c>
      <c r="E44" s="165" t="s">
        <v>788</v>
      </c>
      <c r="F44" s="165" t="s">
        <v>789</v>
      </c>
      <c r="G44" s="165" t="s">
        <v>1172</v>
      </c>
      <c r="H44" s="165" t="s">
        <v>791</v>
      </c>
      <c r="I44" s="166"/>
      <c r="J44" s="219"/>
      <c r="K44" s="164" t="s">
        <v>1173</v>
      </c>
      <c r="L44" s="165"/>
      <c r="M44" s="165" t="s">
        <v>147</v>
      </c>
      <c r="N44" s="183" t="s">
        <v>793</v>
      </c>
      <c r="O44" s="165" t="s">
        <v>794</v>
      </c>
      <c r="P44" s="143"/>
      <c r="Q44" s="70" t="s">
        <v>795</v>
      </c>
      <c r="R44" s="70" t="s">
        <v>796</v>
      </c>
      <c r="S44" s="165" t="s">
        <v>1174</v>
      </c>
      <c r="T44" s="165" t="s">
        <v>797</v>
      </c>
      <c r="U44" s="165" t="s">
        <v>798</v>
      </c>
      <c r="V44" s="165" t="s">
        <v>799</v>
      </c>
      <c r="X44" s="191"/>
      <c r="Y44" s="191"/>
      <c r="AA44" s="193">
        <f>IF(OR(J44="Fail",ISBLANK(J44)),INDEX('Issue Code Table'!C:C,MATCH(N:N,'Issue Code Table'!A:A,0)),IF(M44="Critical",6,IF(M44="Significant",5,IF(M44="Moderate",3,2))))</f>
        <v>6</v>
      </c>
      <c r="AB44" s="191"/>
      <c r="AC44" s="191"/>
      <c r="AD44" s="191"/>
      <c r="AE44" s="191"/>
      <c r="AF44" s="191"/>
      <c r="AG44" s="191"/>
      <c r="AH44" s="191"/>
      <c r="AI44" s="191"/>
    </row>
    <row r="45" spans="1:36" s="194" customFormat="1" ht="72.75" customHeight="1" x14ac:dyDescent="0.25">
      <c r="A45" s="101" t="s">
        <v>1175</v>
      </c>
      <c r="B45" s="165" t="s">
        <v>371</v>
      </c>
      <c r="C45" s="234" t="s">
        <v>372</v>
      </c>
      <c r="D45" s="165" t="s">
        <v>421</v>
      </c>
      <c r="E45" s="165" t="s">
        <v>801</v>
      </c>
      <c r="F45" s="165" t="s">
        <v>802</v>
      </c>
      <c r="G45" s="165" t="s">
        <v>1176</v>
      </c>
      <c r="H45" s="165" t="s">
        <v>804</v>
      </c>
      <c r="I45" s="166"/>
      <c r="J45" s="219"/>
      <c r="K45" s="164" t="s">
        <v>1177</v>
      </c>
      <c r="L45" s="165"/>
      <c r="M45" s="164" t="s">
        <v>147</v>
      </c>
      <c r="N45" s="183" t="s">
        <v>806</v>
      </c>
      <c r="O45" s="165" t="s">
        <v>807</v>
      </c>
      <c r="P45" s="143"/>
      <c r="Q45" s="70" t="s">
        <v>808</v>
      </c>
      <c r="R45" s="70" t="s">
        <v>809</v>
      </c>
      <c r="S45" s="165" t="s">
        <v>1178</v>
      </c>
      <c r="T45" s="165" t="s">
        <v>1179</v>
      </c>
      <c r="U45" s="165" t="s">
        <v>811</v>
      </c>
      <c r="V45" s="165" t="s">
        <v>812</v>
      </c>
      <c r="X45" s="191"/>
      <c r="Y45" s="191"/>
      <c r="AA45" s="193">
        <f>IF(OR(J45="Fail",ISBLANK(J45)),INDEX('Issue Code Table'!C:C,MATCH(N:N,'Issue Code Table'!A:A,0)),IF(M45="Critical",6,IF(M45="Significant",5,IF(M45="Moderate",3,2))))</f>
        <v>6</v>
      </c>
      <c r="AB45" s="191"/>
      <c r="AC45" s="191"/>
      <c r="AD45" s="191"/>
      <c r="AE45" s="191"/>
      <c r="AF45" s="191"/>
      <c r="AG45" s="191"/>
      <c r="AH45" s="191"/>
      <c r="AI45" s="191"/>
      <c r="AJ45" s="191"/>
    </row>
    <row r="46" spans="1:36" s="194" customFormat="1" ht="77.25" customHeight="1" x14ac:dyDescent="0.25">
      <c r="A46" s="101" t="s">
        <v>1180</v>
      </c>
      <c r="B46" s="165" t="s">
        <v>371</v>
      </c>
      <c r="C46" s="234" t="s">
        <v>372</v>
      </c>
      <c r="D46" s="165" t="s">
        <v>421</v>
      </c>
      <c r="E46" s="165" t="s">
        <v>814</v>
      </c>
      <c r="F46" s="165" t="s">
        <v>1181</v>
      </c>
      <c r="G46" s="165" t="s">
        <v>1182</v>
      </c>
      <c r="H46" s="165" t="s">
        <v>817</v>
      </c>
      <c r="I46" s="166"/>
      <c r="J46" s="219"/>
      <c r="K46" s="164" t="s">
        <v>1183</v>
      </c>
      <c r="L46" s="165"/>
      <c r="M46" s="164" t="s">
        <v>147</v>
      </c>
      <c r="N46" s="183" t="s">
        <v>806</v>
      </c>
      <c r="O46" s="165" t="s">
        <v>807</v>
      </c>
      <c r="P46" s="143"/>
      <c r="Q46" s="70" t="s">
        <v>808</v>
      </c>
      <c r="R46" s="70" t="s">
        <v>819</v>
      </c>
      <c r="S46" s="165" t="s">
        <v>1184</v>
      </c>
      <c r="T46" s="165" t="s">
        <v>1185</v>
      </c>
      <c r="U46" s="165" t="s">
        <v>821</v>
      </c>
      <c r="V46" s="165" t="s">
        <v>822</v>
      </c>
      <c r="X46" s="191"/>
      <c r="Y46" s="191"/>
      <c r="AA46" s="193">
        <f>IF(OR(J46="Fail",ISBLANK(J46)),INDEX('Issue Code Table'!C:C,MATCH(N:N,'Issue Code Table'!A:A,0)),IF(M46="Critical",6,IF(M46="Significant",5,IF(M46="Moderate",3,2))))</f>
        <v>6</v>
      </c>
      <c r="AB46" s="191"/>
      <c r="AC46" s="191"/>
      <c r="AD46" s="191"/>
      <c r="AE46" s="191"/>
      <c r="AF46" s="191"/>
      <c r="AG46" s="191"/>
      <c r="AH46" s="191"/>
      <c r="AI46" s="191"/>
      <c r="AJ46" s="191"/>
    </row>
    <row r="47" spans="1:36" s="194" customFormat="1" ht="68.25" customHeight="1" x14ac:dyDescent="0.25">
      <c r="A47" s="101" t="s">
        <v>1186</v>
      </c>
      <c r="B47" s="165" t="s">
        <v>824</v>
      </c>
      <c r="C47" s="234" t="s">
        <v>825</v>
      </c>
      <c r="D47" s="165" t="s">
        <v>728</v>
      </c>
      <c r="E47" s="165" t="s">
        <v>826</v>
      </c>
      <c r="F47" s="165" t="s">
        <v>1187</v>
      </c>
      <c r="G47" s="165" t="s">
        <v>828</v>
      </c>
      <c r="H47" s="165" t="s">
        <v>829</v>
      </c>
      <c r="I47" s="166"/>
      <c r="J47" s="219"/>
      <c r="K47" s="164" t="s">
        <v>1188</v>
      </c>
      <c r="L47" s="165"/>
      <c r="M47" s="164" t="s">
        <v>164</v>
      </c>
      <c r="N47" s="183" t="s">
        <v>831</v>
      </c>
      <c r="O47" s="165" t="s">
        <v>832</v>
      </c>
      <c r="P47" s="143"/>
      <c r="Q47" s="70" t="s">
        <v>808</v>
      </c>
      <c r="R47" s="70" t="s">
        <v>833</v>
      </c>
      <c r="S47" s="165" t="s">
        <v>1189</v>
      </c>
      <c r="T47" s="165" t="s">
        <v>1190</v>
      </c>
      <c r="U47" s="165" t="s">
        <v>835</v>
      </c>
      <c r="V47" s="165"/>
      <c r="X47" s="191"/>
      <c r="Y47" s="191"/>
      <c r="AA47" s="193">
        <f>IF(OR(J47="Fail",ISBLANK(J47)),INDEX('Issue Code Table'!C:C,MATCH(N:N,'Issue Code Table'!A:A,0)),IF(M47="Critical",6,IF(M47="Significant",5,IF(M47="Moderate",3,2))))</f>
        <v>4</v>
      </c>
      <c r="AB47" s="191"/>
      <c r="AC47" s="191"/>
      <c r="AD47" s="191"/>
      <c r="AE47" s="191"/>
      <c r="AF47" s="191"/>
      <c r="AG47" s="191"/>
      <c r="AH47" s="191"/>
      <c r="AI47" s="191"/>
      <c r="AJ47" s="191"/>
    </row>
    <row r="48" spans="1:36" s="194" customFormat="1" ht="63" customHeight="1" x14ac:dyDescent="0.25">
      <c r="A48" s="101" t="s">
        <v>1191</v>
      </c>
      <c r="B48" s="165" t="s">
        <v>232</v>
      </c>
      <c r="C48" s="165" t="s">
        <v>233</v>
      </c>
      <c r="D48" s="165" t="s">
        <v>728</v>
      </c>
      <c r="E48" s="165" t="s">
        <v>837</v>
      </c>
      <c r="F48" s="165" t="s">
        <v>838</v>
      </c>
      <c r="G48" s="165" t="s">
        <v>839</v>
      </c>
      <c r="H48" s="165" t="s">
        <v>840</v>
      </c>
      <c r="I48" s="166"/>
      <c r="J48" s="219"/>
      <c r="K48" s="164" t="s">
        <v>1192</v>
      </c>
      <c r="L48" s="165"/>
      <c r="M48" s="165" t="s">
        <v>164</v>
      </c>
      <c r="N48" s="183" t="s">
        <v>237</v>
      </c>
      <c r="O48" s="165" t="s">
        <v>238</v>
      </c>
      <c r="P48" s="143"/>
      <c r="Q48" s="70" t="s">
        <v>808</v>
      </c>
      <c r="R48" s="70" t="s">
        <v>842</v>
      </c>
      <c r="S48" s="165" t="s">
        <v>1193</v>
      </c>
      <c r="T48" s="165" t="s">
        <v>1194</v>
      </c>
      <c r="U48" s="165" t="s">
        <v>844</v>
      </c>
      <c r="V48" s="165"/>
      <c r="X48" s="191"/>
      <c r="Y48" s="191"/>
      <c r="AA48" s="193">
        <f>IF(OR(J48="Fail",ISBLANK(J48)),INDEX('Issue Code Table'!C:C,MATCH(N:N,'Issue Code Table'!A:A,0)),IF(M48="Critical",6,IF(M48="Significant",5,IF(M48="Moderate",3,2))))</f>
        <v>4</v>
      </c>
      <c r="AB48" s="191"/>
      <c r="AC48" s="191"/>
      <c r="AD48" s="191"/>
      <c r="AE48" s="191"/>
      <c r="AF48" s="191"/>
      <c r="AG48" s="191"/>
      <c r="AH48" s="191"/>
      <c r="AI48" s="191"/>
      <c r="AJ48" s="191"/>
    </row>
    <row r="49" spans="1:36" s="194" customFormat="1" ht="69" customHeight="1" x14ac:dyDescent="0.25">
      <c r="A49" s="101" t="s">
        <v>1195</v>
      </c>
      <c r="B49" s="165" t="s">
        <v>215</v>
      </c>
      <c r="C49" s="165" t="s">
        <v>216</v>
      </c>
      <c r="D49" s="165" t="s">
        <v>728</v>
      </c>
      <c r="E49" s="165" t="s">
        <v>846</v>
      </c>
      <c r="F49" s="165" t="s">
        <v>847</v>
      </c>
      <c r="G49" s="165" t="s">
        <v>1196</v>
      </c>
      <c r="H49" s="165" t="s">
        <v>849</v>
      </c>
      <c r="I49" s="166"/>
      <c r="J49" s="219"/>
      <c r="K49" s="164" t="s">
        <v>1197</v>
      </c>
      <c r="L49" s="165"/>
      <c r="M49" s="225" t="s">
        <v>147</v>
      </c>
      <c r="N49" s="183" t="s">
        <v>220</v>
      </c>
      <c r="O49" s="226" t="s">
        <v>221</v>
      </c>
      <c r="P49" s="143"/>
      <c r="Q49" s="70" t="s">
        <v>808</v>
      </c>
      <c r="R49" s="70" t="s">
        <v>851</v>
      </c>
      <c r="S49" s="165" t="s">
        <v>1198</v>
      </c>
      <c r="T49" s="165" t="s">
        <v>1199</v>
      </c>
      <c r="U49" s="165" t="s">
        <v>853</v>
      </c>
      <c r="V49" s="165" t="s">
        <v>854</v>
      </c>
      <c r="X49" s="191"/>
      <c r="Y49" s="191"/>
      <c r="AA49" s="193">
        <f>IF(OR(J49="Fail",ISBLANK(J49)),INDEX('Issue Code Table'!C:C,MATCH(N:N,'Issue Code Table'!A:A,0)),IF(M49="Critical",6,IF(M49="Significant",5,IF(M49="Moderate",3,2))))</f>
        <v>5</v>
      </c>
      <c r="AB49" s="191"/>
      <c r="AC49" s="191"/>
      <c r="AD49" s="191"/>
      <c r="AE49" s="191"/>
      <c r="AF49" s="191"/>
      <c r="AG49" s="191"/>
      <c r="AH49" s="191"/>
      <c r="AI49" s="191"/>
      <c r="AJ49" s="191"/>
    </row>
    <row r="50" spans="1:36" ht="62.25" customHeight="1" x14ac:dyDescent="0.35">
      <c r="A50" s="101" t="s">
        <v>1200</v>
      </c>
      <c r="B50" s="165" t="s">
        <v>706</v>
      </c>
      <c r="C50" s="165" t="s">
        <v>707</v>
      </c>
      <c r="D50" s="165" t="s">
        <v>421</v>
      </c>
      <c r="E50" s="165" t="s">
        <v>856</v>
      </c>
      <c r="F50" s="165" t="s">
        <v>857</v>
      </c>
      <c r="G50" s="165" t="s">
        <v>1201</v>
      </c>
      <c r="H50" s="165" t="s">
        <v>859</v>
      </c>
      <c r="I50" s="166"/>
      <c r="J50" s="219"/>
      <c r="K50" s="164" t="s">
        <v>860</v>
      </c>
      <c r="L50" s="165"/>
      <c r="M50" s="164" t="s">
        <v>138</v>
      </c>
      <c r="N50" s="183" t="s">
        <v>861</v>
      </c>
      <c r="O50" s="165" t="s">
        <v>862</v>
      </c>
      <c r="P50" s="143"/>
      <c r="Q50" s="70" t="s">
        <v>863</v>
      </c>
      <c r="R50" s="70" t="s">
        <v>864</v>
      </c>
      <c r="S50" s="165" t="s">
        <v>1202</v>
      </c>
      <c r="T50" s="165" t="s">
        <v>1203</v>
      </c>
      <c r="U50" s="165" t="s">
        <v>866</v>
      </c>
      <c r="V50" s="165" t="s">
        <v>867</v>
      </c>
      <c r="AA50" s="193">
        <f>IF(OR(J50="Fail",ISBLANK(J50)),INDEX('Issue Code Table'!C:C,MATCH(N:N,'Issue Code Table'!A:A,0)),IF(M50="Critical",6,IF(M50="Significant",5,IF(M50="Moderate",3,2))))</f>
        <v>7</v>
      </c>
    </row>
    <row r="51" spans="1:36" s="194" customFormat="1" ht="63" customHeight="1" x14ac:dyDescent="0.25">
      <c r="A51" s="101" t="s">
        <v>1204</v>
      </c>
      <c r="B51" s="165" t="s">
        <v>323</v>
      </c>
      <c r="C51" s="165" t="s">
        <v>324</v>
      </c>
      <c r="D51" s="165" t="s">
        <v>421</v>
      </c>
      <c r="E51" s="165" t="s">
        <v>869</v>
      </c>
      <c r="F51" s="165" t="s">
        <v>870</v>
      </c>
      <c r="G51" s="165" t="s">
        <v>1205</v>
      </c>
      <c r="H51" s="165" t="s">
        <v>872</v>
      </c>
      <c r="I51" s="166"/>
      <c r="J51" s="219"/>
      <c r="K51" s="164" t="s">
        <v>1206</v>
      </c>
      <c r="L51" s="165"/>
      <c r="M51" s="164" t="s">
        <v>228</v>
      </c>
      <c r="N51" s="183" t="s">
        <v>874</v>
      </c>
      <c r="O51" s="165" t="s">
        <v>875</v>
      </c>
      <c r="P51" s="143"/>
      <c r="Q51" s="70" t="s">
        <v>863</v>
      </c>
      <c r="R51" s="70" t="s">
        <v>876</v>
      </c>
      <c r="S51" s="165" t="s">
        <v>1207</v>
      </c>
      <c r="T51" s="165" t="s">
        <v>1208</v>
      </c>
      <c r="U51" s="165" t="s">
        <v>878</v>
      </c>
      <c r="V51" s="165"/>
      <c r="X51" s="191"/>
      <c r="Y51" s="191"/>
      <c r="AA51" s="193">
        <f>IF(OR(J51="Fail",ISBLANK(J51)),INDEX('Issue Code Table'!C:C,MATCH(N:N,'Issue Code Table'!A:A,0)),IF(M51="Critical",6,IF(M51="Significant",5,IF(M51="Moderate",3,2))))</f>
        <v>2</v>
      </c>
      <c r="AB51" s="191"/>
      <c r="AC51" s="191"/>
      <c r="AD51" s="191"/>
      <c r="AE51" s="191"/>
      <c r="AF51" s="191"/>
      <c r="AG51" s="191"/>
      <c r="AH51" s="191"/>
      <c r="AI51" s="191"/>
      <c r="AJ51" s="191"/>
    </row>
    <row r="52" spans="1:36" s="194" customFormat="1" ht="84" customHeight="1" x14ac:dyDescent="0.25">
      <c r="A52" s="101" t="s">
        <v>1209</v>
      </c>
      <c r="B52" s="165" t="s">
        <v>706</v>
      </c>
      <c r="C52" s="165" t="s">
        <v>707</v>
      </c>
      <c r="D52" s="165" t="s">
        <v>421</v>
      </c>
      <c r="E52" s="165" t="s">
        <v>880</v>
      </c>
      <c r="F52" s="165" t="s">
        <v>881</v>
      </c>
      <c r="G52" s="165" t="s">
        <v>1210</v>
      </c>
      <c r="H52" s="165" t="s">
        <v>883</v>
      </c>
      <c r="I52" s="166"/>
      <c r="J52" s="219"/>
      <c r="K52" s="164" t="s">
        <v>884</v>
      </c>
      <c r="L52" s="165"/>
      <c r="M52" s="164" t="s">
        <v>147</v>
      </c>
      <c r="N52" s="183" t="s">
        <v>885</v>
      </c>
      <c r="O52" s="165" t="s">
        <v>886</v>
      </c>
      <c r="P52" s="143"/>
      <c r="Q52" s="70" t="s">
        <v>863</v>
      </c>
      <c r="R52" s="70" t="s">
        <v>887</v>
      </c>
      <c r="S52" s="165" t="s">
        <v>1211</v>
      </c>
      <c r="T52" s="165" t="s">
        <v>1212</v>
      </c>
      <c r="U52" s="165" t="s">
        <v>889</v>
      </c>
      <c r="V52" s="165" t="s">
        <v>890</v>
      </c>
      <c r="X52" s="191"/>
      <c r="Y52" s="191"/>
      <c r="AA52" s="193">
        <f>IF(OR(J52="Fail",ISBLANK(J52)),INDEX('Issue Code Table'!C:C,MATCH(N:N,'Issue Code Table'!A:A,0)),IF(M52="Critical",6,IF(M52="Significant",5,IF(M52="Moderate",3,2))))</f>
        <v>5</v>
      </c>
      <c r="AB52" s="191"/>
      <c r="AC52" s="191"/>
      <c r="AD52" s="191"/>
      <c r="AE52" s="191"/>
      <c r="AF52" s="191"/>
      <c r="AG52" s="191"/>
      <c r="AH52" s="191"/>
      <c r="AI52" s="191"/>
      <c r="AJ52" s="191"/>
    </row>
    <row r="53" spans="1:36" s="194" customFormat="1" ht="57.75" customHeight="1" x14ac:dyDescent="0.25">
      <c r="A53" s="101" t="s">
        <v>1213</v>
      </c>
      <c r="B53" s="165" t="s">
        <v>347</v>
      </c>
      <c r="C53" s="165" t="s">
        <v>696</v>
      </c>
      <c r="D53" s="165" t="s">
        <v>421</v>
      </c>
      <c r="E53" s="165" t="s">
        <v>892</v>
      </c>
      <c r="F53" s="165" t="s">
        <v>893</v>
      </c>
      <c r="G53" s="165" t="s">
        <v>1214</v>
      </c>
      <c r="H53" s="165" t="s">
        <v>895</v>
      </c>
      <c r="I53" s="166"/>
      <c r="J53" s="219"/>
      <c r="K53" s="164" t="s">
        <v>1215</v>
      </c>
      <c r="L53" s="165"/>
      <c r="M53" s="164" t="s">
        <v>228</v>
      </c>
      <c r="N53" s="183" t="s">
        <v>897</v>
      </c>
      <c r="O53" s="165" t="s">
        <v>898</v>
      </c>
      <c r="P53" s="143"/>
      <c r="Q53" s="70" t="s">
        <v>863</v>
      </c>
      <c r="R53" s="70" t="s">
        <v>899</v>
      </c>
      <c r="S53" s="165" t="s">
        <v>1216</v>
      </c>
      <c r="T53" s="165" t="s">
        <v>1217</v>
      </c>
      <c r="U53" s="165" t="s">
        <v>901</v>
      </c>
      <c r="V53" s="165"/>
      <c r="X53" s="191"/>
      <c r="Y53" s="191"/>
      <c r="AA53" s="193">
        <f>IF(OR(J53="Fail",ISBLANK(J53)),INDEX('Issue Code Table'!C:C,MATCH(N:N,'Issue Code Table'!A:A,0)),IF(M53="Critical",6,IF(M53="Significant",5,IF(M53="Moderate",3,2))))</f>
        <v>2</v>
      </c>
      <c r="AB53" s="191"/>
      <c r="AC53" s="191"/>
      <c r="AD53" s="191"/>
      <c r="AE53" s="191"/>
      <c r="AF53" s="191"/>
      <c r="AG53" s="191"/>
      <c r="AH53" s="191"/>
      <c r="AI53" s="191"/>
      <c r="AJ53" s="191"/>
    </row>
    <row r="54" spans="1:36" s="194" customFormat="1" ht="57" customHeight="1" x14ac:dyDescent="0.25">
      <c r="A54" s="101" t="s">
        <v>1218</v>
      </c>
      <c r="B54" s="165" t="s">
        <v>706</v>
      </c>
      <c r="C54" s="165" t="s">
        <v>707</v>
      </c>
      <c r="D54" s="165" t="s">
        <v>421</v>
      </c>
      <c r="E54" s="165" t="s">
        <v>903</v>
      </c>
      <c r="F54" s="165" t="s">
        <v>904</v>
      </c>
      <c r="G54" s="165" t="s">
        <v>1219</v>
      </c>
      <c r="H54" s="165" t="s">
        <v>907</v>
      </c>
      <c r="I54" s="166"/>
      <c r="J54" s="219"/>
      <c r="K54" s="164" t="s">
        <v>907</v>
      </c>
      <c r="L54" s="165"/>
      <c r="M54" s="164" t="s">
        <v>147</v>
      </c>
      <c r="N54" s="183" t="s">
        <v>885</v>
      </c>
      <c r="O54" s="165" t="s">
        <v>886</v>
      </c>
      <c r="P54" s="143"/>
      <c r="Q54" s="70" t="s">
        <v>863</v>
      </c>
      <c r="R54" s="70" t="s">
        <v>908</v>
      </c>
      <c r="S54" s="165" t="s">
        <v>1220</v>
      </c>
      <c r="T54" s="165" t="s">
        <v>1221</v>
      </c>
      <c r="U54" s="165" t="s">
        <v>910</v>
      </c>
      <c r="V54" s="165" t="s">
        <v>911</v>
      </c>
      <c r="X54" s="191"/>
      <c r="Y54" s="191"/>
      <c r="AA54" s="193">
        <f>IF(OR(J54="Fail",ISBLANK(J54)),INDEX('Issue Code Table'!C:C,MATCH(N:N,'Issue Code Table'!A:A,0)),IF(M54="Critical",6,IF(M54="Significant",5,IF(M54="Moderate",3,2))))</f>
        <v>5</v>
      </c>
      <c r="AB54" s="191"/>
      <c r="AC54" s="191"/>
      <c r="AD54" s="191"/>
      <c r="AE54" s="191"/>
      <c r="AF54" s="191"/>
      <c r="AG54" s="191"/>
      <c r="AH54" s="191"/>
      <c r="AI54" s="191"/>
      <c r="AJ54" s="191"/>
    </row>
    <row r="55" spans="1:36" s="194" customFormat="1" ht="67.5" customHeight="1" x14ac:dyDescent="0.25">
      <c r="A55" s="101" t="s">
        <v>1222</v>
      </c>
      <c r="B55" s="165" t="s">
        <v>339</v>
      </c>
      <c r="C55" s="234" t="s">
        <v>340</v>
      </c>
      <c r="D55" s="165" t="s">
        <v>421</v>
      </c>
      <c r="E55" s="165" t="s">
        <v>913</v>
      </c>
      <c r="F55" s="165" t="s">
        <v>914</v>
      </c>
      <c r="G55" s="165" t="s">
        <v>915</v>
      </c>
      <c r="H55" s="165" t="s">
        <v>916</v>
      </c>
      <c r="I55" s="166"/>
      <c r="J55" s="219"/>
      <c r="K55" s="164" t="s">
        <v>917</v>
      </c>
      <c r="L55" s="165"/>
      <c r="M55" s="164" t="s">
        <v>147</v>
      </c>
      <c r="N55" s="183" t="s">
        <v>918</v>
      </c>
      <c r="O55" s="165" t="s">
        <v>919</v>
      </c>
      <c r="P55" s="143"/>
      <c r="Q55" s="70" t="s">
        <v>863</v>
      </c>
      <c r="R55" s="70" t="s">
        <v>920</v>
      </c>
      <c r="S55" s="165" t="s">
        <v>1223</v>
      </c>
      <c r="T55" s="165" t="s">
        <v>1224</v>
      </c>
      <c r="U55" s="165" t="s">
        <v>922</v>
      </c>
      <c r="V55" s="165" t="s">
        <v>923</v>
      </c>
      <c r="X55" s="191"/>
      <c r="Y55" s="191"/>
      <c r="AA55" s="193">
        <f>IF(OR(J55="Fail",ISBLANK(J55)),INDEX('Issue Code Table'!C:C,MATCH(N:N,'Issue Code Table'!A:A,0)),IF(M55="Critical",6,IF(M55="Significant",5,IF(M55="Moderate",3,2))))</f>
        <v>6</v>
      </c>
      <c r="AB55" s="191"/>
      <c r="AC55" s="191"/>
      <c r="AD55" s="191"/>
      <c r="AE55" s="191"/>
      <c r="AF55" s="191"/>
      <c r="AG55" s="191"/>
      <c r="AH55" s="191"/>
      <c r="AI55" s="191"/>
      <c r="AJ55" s="191"/>
    </row>
    <row r="56" spans="1:36" s="194" customFormat="1" ht="66.75" customHeight="1" x14ac:dyDescent="0.25">
      <c r="A56" s="101" t="s">
        <v>1225</v>
      </c>
      <c r="B56" s="165" t="s">
        <v>706</v>
      </c>
      <c r="C56" s="165" t="s">
        <v>707</v>
      </c>
      <c r="D56" s="165" t="s">
        <v>421</v>
      </c>
      <c r="E56" s="165" t="s">
        <v>925</v>
      </c>
      <c r="F56" s="165" t="s">
        <v>926</v>
      </c>
      <c r="G56" s="165" t="s">
        <v>1226</v>
      </c>
      <c r="H56" s="165" t="s">
        <v>928</v>
      </c>
      <c r="I56" s="166"/>
      <c r="J56" s="219"/>
      <c r="K56" s="164" t="s">
        <v>929</v>
      </c>
      <c r="L56" s="165"/>
      <c r="M56" s="164" t="s">
        <v>228</v>
      </c>
      <c r="N56" s="183" t="s">
        <v>897</v>
      </c>
      <c r="O56" s="165" t="s">
        <v>898</v>
      </c>
      <c r="P56" s="143"/>
      <c r="Q56" s="70" t="s">
        <v>863</v>
      </c>
      <c r="R56" s="70" t="s">
        <v>930</v>
      </c>
      <c r="S56" s="165" t="s">
        <v>1227</v>
      </c>
      <c r="T56" s="165" t="s">
        <v>1228</v>
      </c>
      <c r="U56" s="165" t="s">
        <v>932</v>
      </c>
      <c r="V56" s="165"/>
      <c r="X56" s="191"/>
      <c r="Y56" s="191"/>
      <c r="AA56" s="193">
        <f>IF(OR(J56="Fail",ISBLANK(J56)),INDEX('Issue Code Table'!C:C,MATCH(N:N,'Issue Code Table'!A:A,0)),IF(M56="Critical",6,IF(M56="Significant",5,IF(M56="Moderate",3,2))))</f>
        <v>2</v>
      </c>
      <c r="AB56" s="191"/>
      <c r="AC56" s="191"/>
      <c r="AD56" s="191"/>
      <c r="AE56" s="191"/>
      <c r="AF56" s="191"/>
      <c r="AG56" s="191"/>
      <c r="AH56" s="191"/>
      <c r="AI56" s="191"/>
      <c r="AJ56" s="191"/>
    </row>
    <row r="57" spans="1:36" s="194" customFormat="1" ht="66" customHeight="1" x14ac:dyDescent="0.25">
      <c r="A57" s="101" t="s">
        <v>1229</v>
      </c>
      <c r="B57" s="165" t="s">
        <v>339</v>
      </c>
      <c r="C57" s="234" t="s">
        <v>340</v>
      </c>
      <c r="D57" s="165" t="s">
        <v>421</v>
      </c>
      <c r="E57" s="165" t="s">
        <v>934</v>
      </c>
      <c r="F57" s="165" t="s">
        <v>935</v>
      </c>
      <c r="G57" s="165" t="s">
        <v>1230</v>
      </c>
      <c r="H57" s="165" t="s">
        <v>937</v>
      </c>
      <c r="I57" s="166"/>
      <c r="J57" s="219"/>
      <c r="K57" s="164" t="s">
        <v>1231</v>
      </c>
      <c r="L57" s="165"/>
      <c r="M57" s="164" t="s">
        <v>164</v>
      </c>
      <c r="N57" s="183" t="s">
        <v>344</v>
      </c>
      <c r="O57" s="165" t="s">
        <v>345</v>
      </c>
      <c r="P57" s="143"/>
      <c r="Q57" s="70" t="s">
        <v>939</v>
      </c>
      <c r="R57" s="70" t="s">
        <v>940</v>
      </c>
      <c r="S57" s="165" t="s">
        <v>1232</v>
      </c>
      <c r="T57" s="165" t="s">
        <v>1233</v>
      </c>
      <c r="U57" s="165" t="s">
        <v>942</v>
      </c>
      <c r="V57" s="165"/>
      <c r="X57" s="191"/>
      <c r="Y57" s="191"/>
      <c r="AA57" s="193">
        <f>IF(OR(J57="Fail",ISBLANK(J57)),INDEX('Issue Code Table'!C:C,MATCH(N:N,'Issue Code Table'!A:A,0)),IF(M57="Critical",6,IF(M57="Significant",5,IF(M57="Moderate",3,2))))</f>
        <v>3</v>
      </c>
      <c r="AB57" s="191"/>
      <c r="AC57" s="191"/>
      <c r="AD57" s="191"/>
      <c r="AE57" s="191"/>
      <c r="AF57" s="191"/>
      <c r="AG57" s="191"/>
      <c r="AH57" s="191"/>
      <c r="AI57" s="191"/>
      <c r="AJ57" s="191"/>
    </row>
    <row r="58" spans="1:36" s="194" customFormat="1" ht="75.650000000000006" customHeight="1" x14ac:dyDescent="0.25">
      <c r="A58" s="101" t="s">
        <v>1234</v>
      </c>
      <c r="B58" s="165" t="s">
        <v>385</v>
      </c>
      <c r="C58" s="165" t="s">
        <v>386</v>
      </c>
      <c r="D58" s="165" t="s">
        <v>421</v>
      </c>
      <c r="E58" s="165" t="s">
        <v>944</v>
      </c>
      <c r="F58" s="165" t="s">
        <v>945</v>
      </c>
      <c r="G58" s="165" t="s">
        <v>946</v>
      </c>
      <c r="H58" s="165" t="s">
        <v>947</v>
      </c>
      <c r="I58" s="166"/>
      <c r="J58" s="219"/>
      <c r="K58" s="164" t="s">
        <v>1235</v>
      </c>
      <c r="L58" s="165"/>
      <c r="M58" s="164" t="s">
        <v>147</v>
      </c>
      <c r="N58" s="183" t="s">
        <v>720</v>
      </c>
      <c r="O58" s="165" t="s">
        <v>721</v>
      </c>
      <c r="P58" s="143"/>
      <c r="Q58" s="70" t="s">
        <v>949</v>
      </c>
      <c r="R58" s="70" t="s">
        <v>950</v>
      </c>
      <c r="S58" s="165" t="s">
        <v>1236</v>
      </c>
      <c r="T58" s="165" t="s">
        <v>1237</v>
      </c>
      <c r="U58" s="165" t="s">
        <v>952</v>
      </c>
      <c r="V58" s="165" t="s">
        <v>1238</v>
      </c>
      <c r="X58" s="191"/>
      <c r="Y58" s="191"/>
      <c r="AA58" s="193">
        <f>IF(OR(J58="Fail",ISBLANK(J58)),INDEX('Issue Code Table'!C:C,MATCH(N:N,'Issue Code Table'!A:A,0)),IF(M58="Critical",6,IF(M58="Significant",5,IF(M58="Moderate",3,2))))</f>
        <v>5</v>
      </c>
      <c r="AB58" s="191"/>
      <c r="AC58" s="191"/>
      <c r="AD58" s="191"/>
      <c r="AE58" s="191"/>
      <c r="AF58" s="191"/>
      <c r="AG58" s="191"/>
      <c r="AH58" s="191"/>
      <c r="AI58" s="191"/>
      <c r="AJ58" s="191"/>
    </row>
    <row r="59" spans="1:36" s="190" customFormat="1" ht="14" x14ac:dyDescent="0.3">
      <c r="A59" s="106"/>
      <c r="B59" s="218" t="s">
        <v>406</v>
      </c>
      <c r="C59" s="106"/>
      <c r="D59" s="105"/>
      <c r="E59" s="105"/>
      <c r="F59" s="105"/>
      <c r="G59" s="223"/>
      <c r="H59" s="105"/>
      <c r="I59" s="105"/>
      <c r="J59" s="105"/>
      <c r="K59" s="105"/>
      <c r="L59" s="105"/>
      <c r="M59" s="105"/>
      <c r="N59" s="105"/>
      <c r="O59" s="105"/>
      <c r="P59" s="105"/>
      <c r="Q59" s="105"/>
      <c r="R59" s="105"/>
      <c r="S59" s="105"/>
      <c r="T59" s="223"/>
      <c r="U59" s="221"/>
      <c r="V59" s="221"/>
      <c r="AA59" s="105"/>
    </row>
    <row r="62" spans="1:36" hidden="1" x14ac:dyDescent="0.35"/>
    <row r="63" spans="1:36" hidden="1" x14ac:dyDescent="0.35"/>
    <row r="64" spans="1:36" hidden="1" x14ac:dyDescent="0.35">
      <c r="E64" s="190" t="s">
        <v>407</v>
      </c>
    </row>
    <row r="65" spans="5:5" hidden="1" x14ac:dyDescent="0.35">
      <c r="E65" s="190" t="s">
        <v>56</v>
      </c>
    </row>
    <row r="66" spans="5:5" hidden="1" x14ac:dyDescent="0.35">
      <c r="E66" s="190" t="s">
        <v>57</v>
      </c>
    </row>
    <row r="67" spans="5:5" hidden="1" x14ac:dyDescent="0.35">
      <c r="E67" s="190" t="s">
        <v>45</v>
      </c>
    </row>
    <row r="68" spans="5:5" hidden="1" x14ac:dyDescent="0.35">
      <c r="E68" s="190" t="s">
        <v>408</v>
      </c>
    </row>
    <row r="69" spans="5:5" hidden="1" x14ac:dyDescent="0.35">
      <c r="E69" s="190"/>
    </row>
    <row r="70" spans="5:5" hidden="1" x14ac:dyDescent="0.35">
      <c r="E70" s="197" t="s">
        <v>409</v>
      </c>
    </row>
    <row r="71" spans="5:5" hidden="1" x14ac:dyDescent="0.35">
      <c r="E71" s="197" t="s">
        <v>138</v>
      </c>
    </row>
    <row r="72" spans="5:5" hidden="1" x14ac:dyDescent="0.35">
      <c r="E72" s="197" t="s">
        <v>147</v>
      </c>
    </row>
    <row r="73" spans="5:5" hidden="1" x14ac:dyDescent="0.35">
      <c r="E73" s="197" t="s">
        <v>164</v>
      </c>
    </row>
    <row r="74" spans="5:5" hidden="1" x14ac:dyDescent="0.35">
      <c r="E74" s="197" t="s">
        <v>228</v>
      </c>
    </row>
    <row r="75" spans="5:5" hidden="1" x14ac:dyDescent="0.35"/>
    <row r="76" spans="5:5" hidden="1" x14ac:dyDescent="0.35"/>
    <row r="77" spans="5:5" hidden="1" x14ac:dyDescent="0.35"/>
    <row r="78" spans="5:5" hidden="1" x14ac:dyDescent="0.35"/>
    <row r="79" spans="5:5" hidden="1" x14ac:dyDescent="0.35"/>
    <row r="80" spans="5:5" hidden="1" x14ac:dyDescent="0.35"/>
    <row r="81" hidden="1" x14ac:dyDescent="0.35"/>
  </sheetData>
  <protectedRanges>
    <protectedRange password="E1A2" sqref="N2:O2" name="Range1"/>
    <protectedRange password="E1A2" sqref="O22:O25" name="Range1_1_3_35_1"/>
  </protectedRanges>
  <autoFilter ref="A2:AJ59" xr:uid="{00000000-0001-0000-0500-000000000000}"/>
  <conditionalFormatting sqref="J3:J58">
    <cfRule type="cellIs" dxfId="36" priority="24" stopIfTrue="1" operator="equal">
      <formula>"Fail"</formula>
    </cfRule>
    <cfRule type="cellIs" dxfId="35" priority="25" stopIfTrue="1" operator="equal">
      <formula>"Pass"</formula>
    </cfRule>
    <cfRule type="cellIs" dxfId="34" priority="26" stopIfTrue="1" operator="equal">
      <formula>"Info"</formula>
    </cfRule>
  </conditionalFormatting>
  <conditionalFormatting sqref="O22">
    <cfRule type="expression" dxfId="33" priority="15" stopIfTrue="1">
      <formula>ISERROR(AC22)</formula>
    </cfRule>
  </conditionalFormatting>
  <conditionalFormatting sqref="O23:O25">
    <cfRule type="expression" dxfId="32" priority="13" stopIfTrue="1">
      <formula>ISERROR(AC23)</formula>
    </cfRule>
  </conditionalFormatting>
  <conditionalFormatting sqref="O20">
    <cfRule type="expression" dxfId="31" priority="9" stopIfTrue="1">
      <formula>ISERROR(AC20)</formula>
    </cfRule>
  </conditionalFormatting>
  <conditionalFormatting sqref="N3:N14 N16:N47 N49:N58">
    <cfRule type="expression" dxfId="30" priority="153" stopIfTrue="1">
      <formula>ISERROR(AA3)</formula>
    </cfRule>
  </conditionalFormatting>
  <conditionalFormatting sqref="N15:N18">
    <cfRule type="expression" dxfId="29" priority="2" stopIfTrue="1">
      <formula>ISERROR(AA15)</formula>
    </cfRule>
  </conditionalFormatting>
  <conditionalFormatting sqref="N48">
    <cfRule type="expression" dxfId="28" priority="1" stopIfTrue="1">
      <formula>ISERROR(AA48)</formula>
    </cfRule>
  </conditionalFormatting>
  <dataValidations count="2">
    <dataValidation type="list" allowBlank="1" showInputMessage="1" showErrorMessage="1" sqref="M3:M58" xr:uid="{00000000-0002-0000-0500-000000000000}">
      <formula1>$E$71:$E$74</formula1>
    </dataValidation>
    <dataValidation type="list" allowBlank="1" showInputMessage="1" showErrorMessage="1" sqref="J3:J58" xr:uid="{00000000-0002-0000-0500-000001000000}">
      <formula1>$E$65:$E$68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9DE94-3FE9-4945-8736-3F87F20BBE68}">
  <sheetPr>
    <tabColor theme="4" tint="-0.249977111117893"/>
  </sheetPr>
  <dimension ref="A1:AJ79"/>
  <sheetViews>
    <sheetView zoomScaleNormal="100" workbookViewId="0">
      <pane ySplit="2" topLeftCell="A3" activePane="bottomLeft" state="frozen"/>
      <selection activeCell="O1" sqref="O1"/>
      <selection pane="bottomLeft" activeCell="F4" sqref="F4"/>
    </sheetView>
  </sheetViews>
  <sheetFormatPr defaultColWidth="22.7265625" defaultRowHeight="14.5" x14ac:dyDescent="0.35"/>
  <cols>
    <col min="1" max="1" width="10.81640625" style="191" bestFit="1" customWidth="1"/>
    <col min="2" max="2" width="11.81640625" style="195" customWidth="1"/>
    <col min="3" max="3" width="14.81640625" style="196" customWidth="1"/>
    <col min="4" max="4" width="18.1796875" style="191" customWidth="1"/>
    <col min="5" max="5" width="19.54296875" style="191" customWidth="1"/>
    <col min="6" max="6" width="30.81640625" style="191" customWidth="1"/>
    <col min="7" max="7" width="56.453125" style="194" customWidth="1"/>
    <col min="8" max="10" width="22.7265625" style="191" customWidth="1"/>
    <col min="11" max="11" width="22.7265625" style="195" hidden="1" customWidth="1"/>
    <col min="12" max="12" width="16.54296875" style="191" customWidth="1"/>
    <col min="13" max="13" width="12.54296875" style="195" customWidth="1"/>
    <col min="14" max="14" width="12" style="195" customWidth="1"/>
    <col min="15" max="15" width="39.54296875" style="195" customWidth="1"/>
    <col min="16" max="16" width="6.1796875" style="191" customWidth="1"/>
    <col min="17" max="18" width="22.7265625" style="195" customWidth="1"/>
    <col min="19" max="19" width="40.26953125" style="191" customWidth="1"/>
    <col min="20" max="20" width="51.81640625" style="194" customWidth="1"/>
    <col min="21" max="21" width="77.453125" style="191" hidden="1" customWidth="1"/>
    <col min="22" max="22" width="45.81640625" style="191" hidden="1" customWidth="1"/>
    <col min="24" max="25" width="22.7265625" style="191" customWidth="1"/>
    <col min="27" max="27" width="22.7265625" style="191" hidden="1" customWidth="1"/>
    <col min="28" max="16384" width="22.7265625" style="191"/>
  </cols>
  <sheetData>
    <row r="1" spans="1:35" s="190" customFormat="1" ht="14" x14ac:dyDescent="0.3">
      <c r="A1" s="32" t="s">
        <v>55</v>
      </c>
      <c r="B1" s="187"/>
      <c r="C1" s="187"/>
      <c r="D1" s="33"/>
      <c r="E1" s="33"/>
      <c r="F1" s="33"/>
      <c r="G1" s="33"/>
      <c r="H1" s="33"/>
      <c r="I1" s="33"/>
      <c r="J1" s="33"/>
      <c r="K1" s="188"/>
      <c r="L1" s="189"/>
      <c r="M1" s="189"/>
      <c r="N1" s="189"/>
      <c r="O1" s="189"/>
      <c r="P1" s="189"/>
      <c r="Q1" s="189"/>
      <c r="R1" s="189"/>
      <c r="S1" s="189"/>
      <c r="T1" s="224"/>
      <c r="U1" s="221"/>
      <c r="V1" s="221"/>
      <c r="AA1" s="189"/>
    </row>
    <row r="2" spans="1:35" ht="45.75" customHeight="1" x14ac:dyDescent="0.35">
      <c r="A2" s="54" t="s">
        <v>116</v>
      </c>
      <c r="B2" s="54" t="s">
        <v>117</v>
      </c>
      <c r="C2" s="67" t="s">
        <v>118</v>
      </c>
      <c r="D2" s="54" t="s">
        <v>119</v>
      </c>
      <c r="E2" s="54" t="s">
        <v>410</v>
      </c>
      <c r="F2" s="54" t="s">
        <v>411</v>
      </c>
      <c r="G2" s="54" t="s">
        <v>121</v>
      </c>
      <c r="H2" s="54" t="s">
        <v>122</v>
      </c>
      <c r="I2" s="54" t="s">
        <v>123</v>
      </c>
      <c r="J2" s="54" t="s">
        <v>124</v>
      </c>
      <c r="K2" s="66" t="s">
        <v>412</v>
      </c>
      <c r="L2" s="54" t="s">
        <v>125</v>
      </c>
      <c r="M2" s="54" t="s">
        <v>126</v>
      </c>
      <c r="N2" s="109" t="s">
        <v>127</v>
      </c>
      <c r="O2" s="109" t="s">
        <v>413</v>
      </c>
      <c r="P2" s="143"/>
      <c r="Q2" s="68" t="s">
        <v>414</v>
      </c>
      <c r="R2" s="69" t="s">
        <v>415</v>
      </c>
      <c r="S2" s="69" t="s">
        <v>954</v>
      </c>
      <c r="T2" s="69" t="s">
        <v>417</v>
      </c>
      <c r="U2" s="240" t="s">
        <v>418</v>
      </c>
      <c r="V2" s="240" t="s">
        <v>419</v>
      </c>
      <c r="AA2" s="71" t="s">
        <v>129</v>
      </c>
    </row>
    <row r="3" spans="1:35" ht="85" customHeight="1" x14ac:dyDescent="0.35">
      <c r="A3" s="101" t="s">
        <v>1239</v>
      </c>
      <c r="B3" s="165" t="s">
        <v>180</v>
      </c>
      <c r="C3" s="165" t="s">
        <v>181</v>
      </c>
      <c r="D3" s="165" t="s">
        <v>421</v>
      </c>
      <c r="E3" s="165" t="s">
        <v>422</v>
      </c>
      <c r="F3" s="165" t="s">
        <v>423</v>
      </c>
      <c r="G3" s="165" t="s">
        <v>1240</v>
      </c>
      <c r="H3" s="165" t="s">
        <v>425</v>
      </c>
      <c r="I3" s="165"/>
      <c r="J3" s="219"/>
      <c r="K3" s="164" t="s">
        <v>426</v>
      </c>
      <c r="L3" s="165"/>
      <c r="M3" s="165" t="s">
        <v>147</v>
      </c>
      <c r="N3" s="183" t="s">
        <v>212</v>
      </c>
      <c r="O3" s="165" t="s">
        <v>213</v>
      </c>
      <c r="P3" s="143"/>
      <c r="Q3" s="65" t="s">
        <v>427</v>
      </c>
      <c r="R3" s="65" t="s">
        <v>428</v>
      </c>
      <c r="S3" s="165" t="s">
        <v>429</v>
      </c>
      <c r="T3" s="165" t="s">
        <v>1241</v>
      </c>
      <c r="U3" s="165" t="s">
        <v>1242</v>
      </c>
      <c r="V3" s="165" t="s">
        <v>432</v>
      </c>
      <c r="AA3" s="193">
        <f>IF(OR(J3="Fail",ISBLANK(J3)),INDEX('Issue Code Table'!C:C,MATCH(N:N,'Issue Code Table'!A:A,0)),IF(M3="Critical",6,IF(M3="Significant",5,IF(M3="Moderate",3,2))))</f>
        <v>5</v>
      </c>
    </row>
    <row r="4" spans="1:35" ht="85" customHeight="1" x14ac:dyDescent="0.35">
      <c r="A4" s="101" t="s">
        <v>1243</v>
      </c>
      <c r="B4" s="165" t="s">
        <v>434</v>
      </c>
      <c r="C4" s="165" t="s">
        <v>435</v>
      </c>
      <c r="D4" s="165" t="s">
        <v>421</v>
      </c>
      <c r="E4" s="165" t="s">
        <v>436</v>
      </c>
      <c r="F4" s="165" t="s">
        <v>437</v>
      </c>
      <c r="G4" s="165" t="s">
        <v>1244</v>
      </c>
      <c r="H4" s="165" t="s">
        <v>961</v>
      </c>
      <c r="I4" s="165"/>
      <c r="J4" s="219"/>
      <c r="K4" s="165" t="s">
        <v>962</v>
      </c>
      <c r="L4" s="165"/>
      <c r="M4" s="165" t="s">
        <v>147</v>
      </c>
      <c r="N4" s="183" t="s">
        <v>212</v>
      </c>
      <c r="O4" s="165" t="s">
        <v>213</v>
      </c>
      <c r="P4" s="143"/>
      <c r="Q4" s="65" t="s">
        <v>427</v>
      </c>
      <c r="R4" s="65" t="s">
        <v>441</v>
      </c>
      <c r="S4" s="165" t="s">
        <v>442</v>
      </c>
      <c r="T4" s="165" t="s">
        <v>1245</v>
      </c>
      <c r="U4" s="165" t="s">
        <v>1246</v>
      </c>
      <c r="V4" s="165" t="s">
        <v>445</v>
      </c>
      <c r="AA4" s="193">
        <f>IF(OR(J4="Fail",ISBLANK(J4)),INDEX('Issue Code Table'!C:C,MATCH(N:N,'Issue Code Table'!A:A,0)),IF(M4="Critical",6,IF(M4="Significant",5,IF(M4="Moderate",3,2))))</f>
        <v>5</v>
      </c>
    </row>
    <row r="5" spans="1:35" ht="85" customHeight="1" x14ac:dyDescent="0.35">
      <c r="A5" s="101" t="s">
        <v>1247</v>
      </c>
      <c r="B5" s="165" t="s">
        <v>207</v>
      </c>
      <c r="C5" s="165" t="s">
        <v>208</v>
      </c>
      <c r="D5" s="165" t="s">
        <v>421</v>
      </c>
      <c r="E5" s="165" t="s">
        <v>447</v>
      </c>
      <c r="F5" s="165" t="s">
        <v>448</v>
      </c>
      <c r="G5" s="165" t="s">
        <v>1248</v>
      </c>
      <c r="H5" s="165" t="s">
        <v>966</v>
      </c>
      <c r="I5" s="165"/>
      <c r="J5" s="219"/>
      <c r="K5" s="164" t="s">
        <v>967</v>
      </c>
      <c r="L5" s="165"/>
      <c r="M5" s="165" t="s">
        <v>147</v>
      </c>
      <c r="N5" s="183" t="s">
        <v>212</v>
      </c>
      <c r="O5" s="165" t="s">
        <v>213</v>
      </c>
      <c r="P5" s="143"/>
      <c r="Q5" s="65" t="s">
        <v>427</v>
      </c>
      <c r="R5" s="65" t="s">
        <v>452</v>
      </c>
      <c r="S5" s="165" t="s">
        <v>453</v>
      </c>
      <c r="T5" s="165" t="s">
        <v>1249</v>
      </c>
      <c r="U5" s="165" t="s">
        <v>1250</v>
      </c>
      <c r="V5" s="165" t="s">
        <v>456</v>
      </c>
      <c r="AA5" s="193">
        <f>IF(OR(J5="Fail",ISBLANK(J5)),INDEX('Issue Code Table'!C:C,MATCH(N:N,'Issue Code Table'!A:A,0)),IF(M5="Critical",6,IF(M5="Significant",5,IF(M5="Moderate",3,2))))</f>
        <v>5</v>
      </c>
    </row>
    <row r="6" spans="1:35" ht="85" customHeight="1" x14ac:dyDescent="0.35">
      <c r="A6" s="101" t="s">
        <v>1251</v>
      </c>
      <c r="B6" s="165" t="s">
        <v>434</v>
      </c>
      <c r="C6" s="165" t="s">
        <v>435</v>
      </c>
      <c r="D6" s="165" t="s">
        <v>421</v>
      </c>
      <c r="E6" s="165" t="s">
        <v>469</v>
      </c>
      <c r="F6" s="165" t="s">
        <v>470</v>
      </c>
      <c r="G6" s="165" t="s">
        <v>1252</v>
      </c>
      <c r="H6" s="165" t="s">
        <v>471</v>
      </c>
      <c r="I6" s="165"/>
      <c r="J6" s="219"/>
      <c r="K6" s="164" t="s">
        <v>472</v>
      </c>
      <c r="L6" s="165"/>
      <c r="M6" s="165" t="s">
        <v>147</v>
      </c>
      <c r="N6" s="183" t="s">
        <v>212</v>
      </c>
      <c r="O6" s="165" t="s">
        <v>213</v>
      </c>
      <c r="P6" s="143"/>
      <c r="Q6" s="65" t="s">
        <v>427</v>
      </c>
      <c r="R6" s="65" t="s">
        <v>463</v>
      </c>
      <c r="S6" s="165" t="s">
        <v>474</v>
      </c>
      <c r="T6" s="165" t="s">
        <v>1253</v>
      </c>
      <c r="U6" s="165" t="s">
        <v>1254</v>
      </c>
      <c r="V6" s="165" t="s">
        <v>477</v>
      </c>
      <c r="AA6" s="193">
        <f>IF(OR(J6="Fail",ISBLANK(J6)),INDEX('Issue Code Table'!C:C,MATCH(N:N,'Issue Code Table'!A:A,0)),IF(M6="Critical",6,IF(M6="Significant",5,IF(M6="Moderate",3,2))))</f>
        <v>5</v>
      </c>
    </row>
    <row r="7" spans="1:35" ht="85" customHeight="1" x14ac:dyDescent="0.35">
      <c r="A7" s="101" t="s">
        <v>1255</v>
      </c>
      <c r="B7" s="165" t="s">
        <v>434</v>
      </c>
      <c r="C7" s="165" t="s">
        <v>435</v>
      </c>
      <c r="D7" s="165" t="s">
        <v>421</v>
      </c>
      <c r="E7" s="165" t="s">
        <v>479</v>
      </c>
      <c r="F7" s="165" t="s">
        <v>480</v>
      </c>
      <c r="G7" s="165" t="s">
        <v>1256</v>
      </c>
      <c r="H7" s="165" t="s">
        <v>481</v>
      </c>
      <c r="I7" s="165"/>
      <c r="J7" s="219"/>
      <c r="K7" s="164" t="s">
        <v>482</v>
      </c>
      <c r="L7" s="165"/>
      <c r="M7" s="165" t="s">
        <v>147</v>
      </c>
      <c r="N7" s="183" t="s">
        <v>212</v>
      </c>
      <c r="O7" s="165" t="s">
        <v>213</v>
      </c>
      <c r="P7" s="143"/>
      <c r="Q7" s="65" t="s">
        <v>427</v>
      </c>
      <c r="R7" s="65" t="s">
        <v>473</v>
      </c>
      <c r="S7" s="165" t="s">
        <v>484</v>
      </c>
      <c r="T7" s="165" t="s">
        <v>1257</v>
      </c>
      <c r="U7" s="165" t="s">
        <v>1257</v>
      </c>
      <c r="V7" s="165" t="s">
        <v>487</v>
      </c>
      <c r="AA7" s="193">
        <f>IF(OR(J7="Fail",ISBLANK(J7)),INDEX('Issue Code Table'!C:C,MATCH(N:N,'Issue Code Table'!A:A,0)),IF(M7="Critical",6,IF(M7="Significant",5,IF(M7="Moderate",3,2))))</f>
        <v>5</v>
      </c>
    </row>
    <row r="8" spans="1:35" ht="85" customHeight="1" x14ac:dyDescent="0.35">
      <c r="A8" s="101" t="s">
        <v>1258</v>
      </c>
      <c r="B8" s="165" t="s">
        <v>434</v>
      </c>
      <c r="C8" s="165" t="s">
        <v>435</v>
      </c>
      <c r="D8" s="165" t="s">
        <v>421</v>
      </c>
      <c r="E8" s="165" t="s">
        <v>980</v>
      </c>
      <c r="F8" s="165" t="s">
        <v>1259</v>
      </c>
      <c r="G8" s="165" t="s">
        <v>1260</v>
      </c>
      <c r="H8" s="165" t="s">
        <v>983</v>
      </c>
      <c r="I8" s="165"/>
      <c r="J8" s="219"/>
      <c r="K8" s="164" t="s">
        <v>984</v>
      </c>
      <c r="L8" s="165"/>
      <c r="M8" s="165" t="s">
        <v>147</v>
      </c>
      <c r="N8" s="183" t="s">
        <v>212</v>
      </c>
      <c r="O8" s="165" t="s">
        <v>213</v>
      </c>
      <c r="P8" s="143"/>
      <c r="Q8" s="65" t="s">
        <v>427</v>
      </c>
      <c r="R8" s="65" t="s">
        <v>483</v>
      </c>
      <c r="S8" s="165" t="s">
        <v>464</v>
      </c>
      <c r="T8" s="165" t="s">
        <v>1261</v>
      </c>
      <c r="U8" s="165" t="s">
        <v>1262</v>
      </c>
      <c r="V8" s="165" t="s">
        <v>988</v>
      </c>
      <c r="AA8" s="193">
        <f>IF(OR(J8="Fail",ISBLANK(J8)),INDEX('Issue Code Table'!C:C,MATCH(N:N,'Issue Code Table'!A:A,0)),IF(M8="Critical",6,IF(M8="Significant",5,IF(M8="Moderate",3,2))))</f>
        <v>5</v>
      </c>
    </row>
    <row r="9" spans="1:35" ht="85" customHeight="1" x14ac:dyDescent="0.35">
      <c r="A9" s="101" t="s">
        <v>1263</v>
      </c>
      <c r="B9" s="165" t="s">
        <v>207</v>
      </c>
      <c r="C9" s="165" t="s">
        <v>208</v>
      </c>
      <c r="D9" s="165" t="s">
        <v>421</v>
      </c>
      <c r="E9" s="165" t="s">
        <v>489</v>
      </c>
      <c r="F9" s="165" t="s">
        <v>490</v>
      </c>
      <c r="G9" s="165" t="s">
        <v>1264</v>
      </c>
      <c r="H9" s="165" t="s">
        <v>492</v>
      </c>
      <c r="I9" s="165"/>
      <c r="J9" s="219"/>
      <c r="K9" s="164" t="s">
        <v>493</v>
      </c>
      <c r="L9" s="165"/>
      <c r="M9" s="165" t="s">
        <v>147</v>
      </c>
      <c r="N9" s="183" t="s">
        <v>212</v>
      </c>
      <c r="O9" s="165" t="s">
        <v>213</v>
      </c>
      <c r="P9" s="143"/>
      <c r="Q9" s="65" t="s">
        <v>494</v>
      </c>
      <c r="R9" s="65" t="s">
        <v>495</v>
      </c>
      <c r="S9" s="165" t="s">
        <v>496</v>
      </c>
      <c r="T9" s="165" t="s">
        <v>1265</v>
      </c>
      <c r="U9" s="165" t="s">
        <v>1266</v>
      </c>
      <c r="V9" s="165" t="s">
        <v>499</v>
      </c>
      <c r="AA9" s="193">
        <f>IF(OR(J9="Fail",ISBLANK(J9)),INDEX('Issue Code Table'!C:C,MATCH(N:N,'Issue Code Table'!A:A,0)),IF(M9="Critical",6,IF(M9="Significant",5,IF(M9="Moderate",3,2))))</f>
        <v>5</v>
      </c>
    </row>
    <row r="10" spans="1:35" ht="85" customHeight="1" x14ac:dyDescent="0.35">
      <c r="A10" s="101" t="s">
        <v>1267</v>
      </c>
      <c r="B10" s="165" t="s">
        <v>393</v>
      </c>
      <c r="C10" s="234" t="s">
        <v>501</v>
      </c>
      <c r="D10" s="165" t="s">
        <v>421</v>
      </c>
      <c r="E10" s="165" t="s">
        <v>502</v>
      </c>
      <c r="F10" s="165" t="s">
        <v>503</v>
      </c>
      <c r="G10" s="165" t="s">
        <v>1268</v>
      </c>
      <c r="H10" s="165" t="s">
        <v>505</v>
      </c>
      <c r="I10" s="165"/>
      <c r="J10" s="219"/>
      <c r="K10" s="164" t="s">
        <v>996</v>
      </c>
      <c r="L10" s="165"/>
      <c r="M10" s="165" t="s">
        <v>147</v>
      </c>
      <c r="N10" s="183" t="s">
        <v>507</v>
      </c>
      <c r="O10" s="222" t="s">
        <v>508</v>
      </c>
      <c r="P10" s="143"/>
      <c r="Q10" s="65" t="s">
        <v>494</v>
      </c>
      <c r="R10" s="65" t="s">
        <v>509</v>
      </c>
      <c r="S10" s="165" t="s">
        <v>510</v>
      </c>
      <c r="T10" s="165" t="s">
        <v>1269</v>
      </c>
      <c r="U10" s="165" t="s">
        <v>1270</v>
      </c>
      <c r="V10" s="165" t="s">
        <v>513</v>
      </c>
      <c r="AA10" s="193">
        <f>IF(OR(J10="Fail",ISBLANK(J10)),INDEX('Issue Code Table'!C:C,MATCH(N:N,'Issue Code Table'!A:A,0)),IF(M10="Critical",6,IF(M10="Significant",5,IF(M10="Moderate",3,2))))</f>
        <v>6</v>
      </c>
    </row>
    <row r="11" spans="1:35" ht="85" customHeight="1" x14ac:dyDescent="0.35">
      <c r="A11" s="101" t="s">
        <v>1271</v>
      </c>
      <c r="B11" s="165" t="s">
        <v>379</v>
      </c>
      <c r="C11" s="165" t="s">
        <v>380</v>
      </c>
      <c r="D11" s="165" t="s">
        <v>421</v>
      </c>
      <c r="E11" s="165" t="s">
        <v>515</v>
      </c>
      <c r="F11" s="165" t="s">
        <v>516</v>
      </c>
      <c r="G11" s="165" t="s">
        <v>1272</v>
      </c>
      <c r="H11" s="165" t="s">
        <v>518</v>
      </c>
      <c r="I11" s="165"/>
      <c r="J11" s="219"/>
      <c r="K11" s="164" t="s">
        <v>1001</v>
      </c>
      <c r="L11" s="165"/>
      <c r="M11" s="165" t="s">
        <v>147</v>
      </c>
      <c r="N11" s="183" t="s">
        <v>1002</v>
      </c>
      <c r="O11" s="165" t="s">
        <v>1003</v>
      </c>
      <c r="P11" s="143"/>
      <c r="Q11" s="65" t="s">
        <v>494</v>
      </c>
      <c r="R11" s="65" t="s">
        <v>520</v>
      </c>
      <c r="S11" s="165" t="s">
        <v>521</v>
      </c>
      <c r="T11" s="165" t="s">
        <v>1273</v>
      </c>
      <c r="U11" s="165" t="s">
        <v>1274</v>
      </c>
      <c r="V11" s="165" t="s">
        <v>524</v>
      </c>
      <c r="AA11" s="193">
        <f>IF(OR(J11="Fail",ISBLANK(J11)),INDEX('Issue Code Table'!C:C,MATCH(N:N,'Issue Code Table'!A:A,0)),IF(M11="Critical",6,IF(M11="Significant",5,IF(M11="Moderate",3,2))))</f>
        <v>3</v>
      </c>
    </row>
    <row r="12" spans="1:35" ht="85" customHeight="1" x14ac:dyDescent="0.35">
      <c r="A12" s="101" t="s">
        <v>1275</v>
      </c>
      <c r="B12" s="165" t="s">
        <v>385</v>
      </c>
      <c r="C12" s="165" t="s">
        <v>386</v>
      </c>
      <c r="D12" s="165" t="s">
        <v>421</v>
      </c>
      <c r="E12" s="165" t="s">
        <v>526</v>
      </c>
      <c r="F12" s="165" t="s">
        <v>527</v>
      </c>
      <c r="G12" s="165" t="s">
        <v>1276</v>
      </c>
      <c r="H12" s="165" t="s">
        <v>529</v>
      </c>
      <c r="I12" s="165"/>
      <c r="J12" s="219"/>
      <c r="K12" s="164" t="s">
        <v>530</v>
      </c>
      <c r="L12" s="165"/>
      <c r="M12" s="165" t="s">
        <v>147</v>
      </c>
      <c r="N12" s="183" t="s">
        <v>531</v>
      </c>
      <c r="O12" s="165" t="s">
        <v>532</v>
      </c>
      <c r="P12" s="143"/>
      <c r="Q12" s="65" t="s">
        <v>494</v>
      </c>
      <c r="R12" s="65" t="s">
        <v>533</v>
      </c>
      <c r="S12" s="165" t="s">
        <v>534</v>
      </c>
      <c r="T12" s="165" t="s">
        <v>1277</v>
      </c>
      <c r="U12" s="165" t="s">
        <v>1278</v>
      </c>
      <c r="V12" s="165" t="s">
        <v>537</v>
      </c>
      <c r="AA12" s="193">
        <f>IF(OR(J12="Fail",ISBLANK(J12)),INDEX('Issue Code Table'!C:C,MATCH(N:N,'Issue Code Table'!A:A,0)),IF(M12="Critical",6,IF(M12="Significant",5,IF(M12="Moderate",3,2))))</f>
        <v>6</v>
      </c>
    </row>
    <row r="13" spans="1:35" ht="85" customHeight="1" x14ac:dyDescent="0.35">
      <c r="A13" s="101" t="s">
        <v>1279</v>
      </c>
      <c r="B13" s="165" t="s">
        <v>385</v>
      </c>
      <c r="C13" s="165" t="s">
        <v>386</v>
      </c>
      <c r="D13" s="165" t="s">
        <v>421</v>
      </c>
      <c r="E13" s="165" t="s">
        <v>539</v>
      </c>
      <c r="F13" s="165" t="s">
        <v>540</v>
      </c>
      <c r="G13" s="165" t="s">
        <v>1280</v>
      </c>
      <c r="H13" s="165" t="s">
        <v>542</v>
      </c>
      <c r="I13" s="165"/>
      <c r="J13" s="219"/>
      <c r="K13" s="164" t="s">
        <v>543</v>
      </c>
      <c r="L13" s="165"/>
      <c r="M13" s="165" t="s">
        <v>147</v>
      </c>
      <c r="N13" s="183" t="s">
        <v>531</v>
      </c>
      <c r="O13" s="165" t="s">
        <v>532</v>
      </c>
      <c r="P13" s="143"/>
      <c r="Q13" s="65" t="s">
        <v>494</v>
      </c>
      <c r="R13" s="65" t="s">
        <v>544</v>
      </c>
      <c r="S13" s="165" t="s">
        <v>1281</v>
      </c>
      <c r="T13" s="165" t="s">
        <v>1282</v>
      </c>
      <c r="U13" s="165" t="s">
        <v>1283</v>
      </c>
      <c r="V13" s="165" t="s">
        <v>548</v>
      </c>
      <c r="AA13" s="193">
        <f>IF(OR(J13="Fail",ISBLANK(J13)),INDEX('Issue Code Table'!C:C,MATCH(N:N,'Issue Code Table'!A:A,0)),IF(M13="Critical",6,IF(M13="Significant",5,IF(M13="Moderate",3,2))))</f>
        <v>6</v>
      </c>
    </row>
    <row r="14" spans="1:35" s="194" customFormat="1" ht="85" customHeight="1" x14ac:dyDescent="0.25">
      <c r="A14" s="101" t="s">
        <v>1284</v>
      </c>
      <c r="B14" s="165" t="s">
        <v>232</v>
      </c>
      <c r="C14" s="165" t="s">
        <v>233</v>
      </c>
      <c r="D14" s="165" t="s">
        <v>421</v>
      </c>
      <c r="E14" s="226" t="s">
        <v>550</v>
      </c>
      <c r="F14" s="245" t="s">
        <v>551</v>
      </c>
      <c r="G14" s="245" t="s">
        <v>1285</v>
      </c>
      <c r="H14" s="245" t="s">
        <v>553</v>
      </c>
      <c r="I14" s="165"/>
      <c r="J14" s="219"/>
      <c r="K14" s="164" t="s">
        <v>554</v>
      </c>
      <c r="L14" s="165"/>
      <c r="M14" s="291" t="s">
        <v>164</v>
      </c>
      <c r="N14" s="292" t="s">
        <v>237</v>
      </c>
      <c r="O14" s="181" t="s">
        <v>238</v>
      </c>
      <c r="P14" s="143"/>
      <c r="Q14" s="65" t="s">
        <v>494</v>
      </c>
      <c r="R14" s="65" t="s">
        <v>555</v>
      </c>
      <c r="S14" s="165" t="s">
        <v>556</v>
      </c>
      <c r="T14" s="165" t="s">
        <v>1286</v>
      </c>
      <c r="U14" s="165" t="s">
        <v>1287</v>
      </c>
      <c r="V14" s="165"/>
      <c r="X14" s="191"/>
      <c r="Y14" s="191"/>
      <c r="AA14" s="193">
        <f>IF(OR(J14="Fail",ISBLANK(J14)),INDEX('Issue Code Table'!C:C,MATCH(N:N,'Issue Code Table'!A:A,0)),IF(M14="Critical",6,IF(M14="Significant",5,IF(M14="Moderate",3,2))))</f>
        <v>4</v>
      </c>
      <c r="AB14" s="191"/>
      <c r="AC14" s="191"/>
      <c r="AD14" s="191"/>
      <c r="AE14" s="191"/>
      <c r="AF14" s="191"/>
      <c r="AG14" s="191"/>
      <c r="AH14" s="191"/>
      <c r="AI14" s="191"/>
    </row>
    <row r="15" spans="1:35" ht="85" customHeight="1" x14ac:dyDescent="0.35">
      <c r="A15" s="101" t="s">
        <v>1288</v>
      </c>
      <c r="B15" s="165" t="s">
        <v>232</v>
      </c>
      <c r="C15" s="165" t="s">
        <v>233</v>
      </c>
      <c r="D15" s="165" t="s">
        <v>421</v>
      </c>
      <c r="E15" s="226" t="s">
        <v>560</v>
      </c>
      <c r="F15" s="245" t="s">
        <v>551</v>
      </c>
      <c r="G15" s="245" t="s">
        <v>1289</v>
      </c>
      <c r="H15" s="245" t="s">
        <v>562</v>
      </c>
      <c r="I15" s="165"/>
      <c r="J15" s="219"/>
      <c r="K15" s="164" t="s">
        <v>563</v>
      </c>
      <c r="L15" s="165"/>
      <c r="M15" s="291" t="s">
        <v>164</v>
      </c>
      <c r="N15" s="292" t="s">
        <v>237</v>
      </c>
      <c r="O15" s="181" t="s">
        <v>238</v>
      </c>
      <c r="P15" s="143"/>
      <c r="Q15" s="65" t="s">
        <v>494</v>
      </c>
      <c r="R15" s="65" t="s">
        <v>564</v>
      </c>
      <c r="S15" s="165" t="s">
        <v>565</v>
      </c>
      <c r="T15" s="165" t="s">
        <v>1290</v>
      </c>
      <c r="U15" s="165" t="s">
        <v>1291</v>
      </c>
      <c r="V15" s="165"/>
      <c r="AA15" s="193">
        <f>IF(OR(J15="Fail",ISBLANK(J15)),INDEX('Issue Code Table'!C:C,MATCH(N:N,'Issue Code Table'!A:A,0)),IF(M15="Critical",6,IF(M15="Significant",5,IF(M15="Moderate",3,2))))</f>
        <v>4</v>
      </c>
    </row>
    <row r="16" spans="1:35" ht="85" customHeight="1" x14ac:dyDescent="0.35">
      <c r="A16" s="101" t="s">
        <v>1292</v>
      </c>
      <c r="B16" s="165" t="s">
        <v>232</v>
      </c>
      <c r="C16" s="165" t="s">
        <v>233</v>
      </c>
      <c r="D16" s="165" t="s">
        <v>421</v>
      </c>
      <c r="E16" s="226" t="s">
        <v>569</v>
      </c>
      <c r="F16" s="245" t="s">
        <v>551</v>
      </c>
      <c r="G16" s="245" t="s">
        <v>1293</v>
      </c>
      <c r="H16" s="245" t="s">
        <v>571</v>
      </c>
      <c r="I16" s="165"/>
      <c r="J16" s="219"/>
      <c r="K16" s="164" t="s">
        <v>572</v>
      </c>
      <c r="L16" s="165"/>
      <c r="M16" s="291" t="s">
        <v>164</v>
      </c>
      <c r="N16" s="292" t="s">
        <v>237</v>
      </c>
      <c r="O16" s="181" t="s">
        <v>238</v>
      </c>
      <c r="P16" s="143"/>
      <c r="Q16" s="65" t="s">
        <v>494</v>
      </c>
      <c r="R16" s="65" t="s">
        <v>573</v>
      </c>
      <c r="S16" s="165" t="s">
        <v>574</v>
      </c>
      <c r="T16" s="165" t="s">
        <v>1294</v>
      </c>
      <c r="U16" s="165" t="s">
        <v>1295</v>
      </c>
      <c r="V16" s="165"/>
      <c r="AA16" s="193">
        <f>IF(OR(J16="Fail",ISBLANK(J16)),INDEX('Issue Code Table'!C:C,MATCH(N:N,'Issue Code Table'!A:A,0)),IF(M16="Critical",6,IF(M16="Significant",5,IF(M16="Moderate",3,2))))</f>
        <v>4</v>
      </c>
    </row>
    <row r="17" spans="1:35" s="194" customFormat="1" ht="85" customHeight="1" x14ac:dyDescent="0.25">
      <c r="A17" s="101" t="s">
        <v>1296</v>
      </c>
      <c r="B17" s="165" t="s">
        <v>232</v>
      </c>
      <c r="C17" s="165" t="s">
        <v>233</v>
      </c>
      <c r="D17" s="165" t="s">
        <v>421</v>
      </c>
      <c r="E17" s="226" t="s">
        <v>578</v>
      </c>
      <c r="F17" s="245" t="s">
        <v>551</v>
      </c>
      <c r="G17" s="245" t="s">
        <v>1297</v>
      </c>
      <c r="H17" s="245" t="s">
        <v>580</v>
      </c>
      <c r="I17" s="165"/>
      <c r="J17" s="219"/>
      <c r="K17" s="164" t="s">
        <v>581</v>
      </c>
      <c r="L17" s="165"/>
      <c r="M17" s="291" t="s">
        <v>164</v>
      </c>
      <c r="N17" s="292" t="s">
        <v>237</v>
      </c>
      <c r="O17" s="181" t="s">
        <v>238</v>
      </c>
      <c r="P17" s="143"/>
      <c r="Q17" s="65" t="s">
        <v>494</v>
      </c>
      <c r="R17" s="65" t="s">
        <v>582</v>
      </c>
      <c r="S17" s="165" t="s">
        <v>556</v>
      </c>
      <c r="T17" s="165" t="s">
        <v>1298</v>
      </c>
      <c r="U17" s="165" t="s">
        <v>1299</v>
      </c>
      <c r="V17" s="165"/>
      <c r="X17" s="191"/>
      <c r="Y17" s="191"/>
      <c r="AA17" s="193">
        <f>IF(OR(J17="Fail",ISBLANK(J17)),INDEX('Issue Code Table'!C:C,MATCH(N:N,'Issue Code Table'!A:A,0)),IF(M17="Critical",6,IF(M17="Significant",5,IF(M17="Moderate",3,2))))</f>
        <v>4</v>
      </c>
      <c r="AB17" s="191"/>
      <c r="AC17" s="191"/>
      <c r="AD17" s="191"/>
      <c r="AE17" s="191"/>
      <c r="AF17" s="191"/>
      <c r="AG17" s="191"/>
      <c r="AH17" s="191"/>
      <c r="AI17" s="191"/>
    </row>
    <row r="18" spans="1:35" s="194" customFormat="1" ht="85" customHeight="1" x14ac:dyDescent="0.25">
      <c r="A18" s="101" t="s">
        <v>1300</v>
      </c>
      <c r="B18" s="165" t="s">
        <v>379</v>
      </c>
      <c r="C18" s="234" t="s">
        <v>380</v>
      </c>
      <c r="D18" s="165" t="s">
        <v>421</v>
      </c>
      <c r="E18" s="165" t="s">
        <v>586</v>
      </c>
      <c r="F18" s="165" t="s">
        <v>587</v>
      </c>
      <c r="G18" s="165" t="s">
        <v>1301</v>
      </c>
      <c r="H18" s="165" t="s">
        <v>589</v>
      </c>
      <c r="I18" s="165"/>
      <c r="J18" s="219"/>
      <c r="K18" s="164" t="s">
        <v>1302</v>
      </c>
      <c r="L18" s="165"/>
      <c r="M18" s="165" t="s">
        <v>147</v>
      </c>
      <c r="N18" s="183" t="s">
        <v>212</v>
      </c>
      <c r="O18" s="165" t="s">
        <v>213</v>
      </c>
      <c r="P18" s="143"/>
      <c r="Q18" s="65" t="s">
        <v>494</v>
      </c>
      <c r="R18" s="65" t="s">
        <v>591</v>
      </c>
      <c r="S18" s="165" t="s">
        <v>592</v>
      </c>
      <c r="T18" s="165" t="s">
        <v>1303</v>
      </c>
      <c r="U18" s="165" t="s">
        <v>1304</v>
      </c>
      <c r="V18" s="165" t="s">
        <v>1035</v>
      </c>
      <c r="X18" s="191"/>
      <c r="Y18" s="191"/>
      <c r="AA18" s="193">
        <f>IF(OR(J18="Fail",ISBLANK(J18)),INDEX('Issue Code Table'!C:C,MATCH(N:N,'Issue Code Table'!A:A,0)),IF(M18="Critical",6,IF(M18="Significant",5,IF(M18="Moderate",3,2))))</f>
        <v>5</v>
      </c>
      <c r="AB18" s="191"/>
      <c r="AC18" s="191"/>
      <c r="AD18" s="191"/>
      <c r="AE18" s="191"/>
      <c r="AF18" s="191"/>
      <c r="AG18" s="191"/>
      <c r="AH18" s="191"/>
      <c r="AI18" s="191"/>
    </row>
    <row r="19" spans="1:35" s="194" customFormat="1" ht="85" customHeight="1" x14ac:dyDescent="0.25">
      <c r="A19" s="101" t="s">
        <v>1305</v>
      </c>
      <c r="B19" s="165" t="s">
        <v>371</v>
      </c>
      <c r="C19" s="234" t="s">
        <v>372</v>
      </c>
      <c r="D19" s="165" t="s">
        <v>421</v>
      </c>
      <c r="E19" s="165" t="s">
        <v>1037</v>
      </c>
      <c r="F19" s="165" t="s">
        <v>1038</v>
      </c>
      <c r="G19" s="165" t="s">
        <v>1039</v>
      </c>
      <c r="H19" s="165" t="s">
        <v>1040</v>
      </c>
      <c r="I19" s="165"/>
      <c r="J19" s="219"/>
      <c r="K19" s="164" t="s">
        <v>1041</v>
      </c>
      <c r="L19" s="165" t="s">
        <v>1042</v>
      </c>
      <c r="M19" s="243" t="s">
        <v>164</v>
      </c>
      <c r="N19" s="183" t="s">
        <v>1043</v>
      </c>
      <c r="O19" s="244" t="s">
        <v>1044</v>
      </c>
      <c r="P19" s="143"/>
      <c r="Q19" s="65" t="s">
        <v>494</v>
      </c>
      <c r="R19" s="65" t="s">
        <v>1045</v>
      </c>
      <c r="S19" s="165" t="s">
        <v>1046</v>
      </c>
      <c r="T19" s="165" t="s">
        <v>1306</v>
      </c>
      <c r="U19" s="165" t="s">
        <v>1307</v>
      </c>
      <c r="V19" s="165"/>
      <c r="X19" s="191"/>
      <c r="Y19" s="191"/>
      <c r="AA19" s="193">
        <f>IF(OR(J19="Fail",ISBLANK(J19)),INDEX('Issue Code Table'!C:C,MATCH(N:N,'Issue Code Table'!A:A,0)),IF(M19="Critical",6,IF(M19="Significant",5,IF(M19="Moderate",3,2))))</f>
        <v>4</v>
      </c>
      <c r="AB19" s="191"/>
      <c r="AC19" s="191"/>
      <c r="AD19" s="191"/>
      <c r="AE19" s="191"/>
      <c r="AF19" s="191"/>
      <c r="AG19" s="191"/>
      <c r="AH19" s="191"/>
      <c r="AI19" s="191"/>
    </row>
    <row r="20" spans="1:35" s="194" customFormat="1" ht="85" customHeight="1" x14ac:dyDescent="0.25">
      <c r="A20" s="101" t="s">
        <v>1308</v>
      </c>
      <c r="B20" s="165" t="s">
        <v>232</v>
      </c>
      <c r="C20" s="165" t="s">
        <v>233</v>
      </c>
      <c r="D20" s="165" t="s">
        <v>421</v>
      </c>
      <c r="E20" s="226" t="s">
        <v>1050</v>
      </c>
      <c r="F20" s="165" t="s">
        <v>551</v>
      </c>
      <c r="G20" s="165" t="s">
        <v>1051</v>
      </c>
      <c r="H20" s="165" t="s">
        <v>1052</v>
      </c>
      <c r="I20" s="165"/>
      <c r="J20" s="219"/>
      <c r="K20" s="164" t="s">
        <v>1053</v>
      </c>
      <c r="L20" s="165"/>
      <c r="M20" s="291" t="s">
        <v>164</v>
      </c>
      <c r="N20" s="292" t="s">
        <v>237</v>
      </c>
      <c r="O20" s="181" t="s">
        <v>238</v>
      </c>
      <c r="P20" s="143"/>
      <c r="Q20" s="65" t="s">
        <v>494</v>
      </c>
      <c r="R20" s="65" t="s">
        <v>1054</v>
      </c>
      <c r="S20" s="165" t="s">
        <v>1018</v>
      </c>
      <c r="T20" s="165" t="s">
        <v>1055</v>
      </c>
      <c r="U20" s="165" t="s">
        <v>1309</v>
      </c>
      <c r="V20" s="165"/>
      <c r="X20" s="191"/>
      <c r="Y20" s="191"/>
      <c r="AA20" s="193">
        <f>IF(OR(J20="Fail",ISBLANK(J20)),INDEX('Issue Code Table'!C:C,MATCH(N:N,'Issue Code Table'!A:A,0)),IF(M20="Critical",6,IF(M20="Significant",5,IF(M20="Moderate",3,2))))</f>
        <v>4</v>
      </c>
      <c r="AB20" s="191"/>
      <c r="AC20" s="191"/>
      <c r="AD20" s="191"/>
      <c r="AE20" s="191"/>
      <c r="AF20" s="191"/>
      <c r="AG20" s="191"/>
      <c r="AH20" s="191"/>
      <c r="AI20" s="191"/>
    </row>
    <row r="21" spans="1:35" s="194" customFormat="1" ht="85" customHeight="1" x14ac:dyDescent="0.25">
      <c r="A21" s="101" t="s">
        <v>1310</v>
      </c>
      <c r="B21" s="226" t="s">
        <v>223</v>
      </c>
      <c r="C21" s="241" t="s">
        <v>224</v>
      </c>
      <c r="D21" s="165" t="s">
        <v>421</v>
      </c>
      <c r="E21" s="165" t="s">
        <v>1058</v>
      </c>
      <c r="F21" s="165" t="s">
        <v>1059</v>
      </c>
      <c r="G21" s="165" t="s">
        <v>1311</v>
      </c>
      <c r="H21" s="226" t="s">
        <v>1061</v>
      </c>
      <c r="I21" s="165"/>
      <c r="J21" s="219"/>
      <c r="K21" s="242" t="s">
        <v>1062</v>
      </c>
      <c r="L21" s="165"/>
      <c r="M21" s="243" t="s">
        <v>228</v>
      </c>
      <c r="N21" s="183" t="s">
        <v>229</v>
      </c>
      <c r="O21" s="244" t="s">
        <v>1063</v>
      </c>
      <c r="P21" s="143"/>
      <c r="Q21" s="65" t="s">
        <v>1064</v>
      </c>
      <c r="R21" s="65" t="s">
        <v>1065</v>
      </c>
      <c r="S21" s="165" t="s">
        <v>1066</v>
      </c>
      <c r="T21" s="165" t="s">
        <v>1312</v>
      </c>
      <c r="U21" s="165" t="s">
        <v>1313</v>
      </c>
      <c r="V21" s="165"/>
      <c r="X21" s="191"/>
      <c r="Y21" s="191"/>
      <c r="AA21" s="193" t="e">
        <f>IF(OR(J21="Fail",ISBLANK(J21)),INDEX('Issue Code Table'!C:C,MATCH(N:N,'Issue Code Table'!A:A,0)),IF(M21="Critical",6,IF(M21="Significant",5,IF(M21="Moderate",3,2))))</f>
        <v>#N/A</v>
      </c>
      <c r="AB21" s="191"/>
      <c r="AC21" s="191"/>
      <c r="AD21" s="191"/>
      <c r="AE21" s="191"/>
      <c r="AF21" s="191"/>
      <c r="AG21" s="191"/>
      <c r="AH21" s="191"/>
      <c r="AI21" s="191"/>
    </row>
    <row r="22" spans="1:35" s="194" customFormat="1" ht="85" customHeight="1" x14ac:dyDescent="0.25">
      <c r="A22" s="101" t="s">
        <v>1314</v>
      </c>
      <c r="B22" s="226" t="s">
        <v>223</v>
      </c>
      <c r="C22" s="241" t="s">
        <v>224</v>
      </c>
      <c r="D22" s="165" t="s">
        <v>421</v>
      </c>
      <c r="E22" s="165" t="s">
        <v>1070</v>
      </c>
      <c r="F22" s="165" t="s">
        <v>1071</v>
      </c>
      <c r="G22" s="165" t="s">
        <v>1072</v>
      </c>
      <c r="H22" s="226" t="s">
        <v>1073</v>
      </c>
      <c r="I22" s="165"/>
      <c r="J22" s="219"/>
      <c r="K22" s="242" t="s">
        <v>1062</v>
      </c>
      <c r="L22" s="165"/>
      <c r="M22" s="243" t="s">
        <v>228</v>
      </c>
      <c r="N22" s="183" t="s">
        <v>229</v>
      </c>
      <c r="O22" s="244" t="s">
        <v>1063</v>
      </c>
      <c r="P22" s="143"/>
      <c r="Q22" s="65" t="s">
        <v>1064</v>
      </c>
      <c r="R22" s="65" t="s">
        <v>1074</v>
      </c>
      <c r="S22" s="165" t="s">
        <v>1066</v>
      </c>
      <c r="T22" s="165" t="s">
        <v>1315</v>
      </c>
      <c r="U22" s="165" t="s">
        <v>1316</v>
      </c>
      <c r="V22" s="165"/>
      <c r="X22" s="191"/>
      <c r="Y22" s="191"/>
      <c r="AA22" s="193" t="e">
        <f>IF(OR(J22="Fail",ISBLANK(J22)),INDEX('Issue Code Table'!C:C,MATCH(N:N,'Issue Code Table'!A:A,0)),IF(M22="Critical",6,IF(M22="Significant",5,IF(M22="Moderate",3,2))))</f>
        <v>#N/A</v>
      </c>
      <c r="AB22" s="191"/>
      <c r="AC22" s="191"/>
      <c r="AD22" s="191"/>
      <c r="AE22" s="191"/>
      <c r="AF22" s="191"/>
      <c r="AG22" s="191"/>
      <c r="AH22" s="191"/>
      <c r="AI22" s="191"/>
    </row>
    <row r="23" spans="1:35" s="194" customFormat="1" ht="85" customHeight="1" x14ac:dyDescent="0.25">
      <c r="A23" s="101" t="s">
        <v>1317</v>
      </c>
      <c r="B23" s="226" t="s">
        <v>223</v>
      </c>
      <c r="C23" s="241" t="s">
        <v>224</v>
      </c>
      <c r="D23" s="165" t="s">
        <v>421</v>
      </c>
      <c r="E23" s="165" t="s">
        <v>1078</v>
      </c>
      <c r="F23" s="165" t="s">
        <v>1079</v>
      </c>
      <c r="G23" s="165" t="s">
        <v>1080</v>
      </c>
      <c r="H23" s="226" t="s">
        <v>1081</v>
      </c>
      <c r="I23" s="165"/>
      <c r="J23" s="219"/>
      <c r="K23" s="242" t="s">
        <v>1062</v>
      </c>
      <c r="L23" s="165"/>
      <c r="M23" s="243" t="s">
        <v>228</v>
      </c>
      <c r="N23" s="183" t="s">
        <v>229</v>
      </c>
      <c r="O23" s="244" t="s">
        <v>1063</v>
      </c>
      <c r="P23" s="143"/>
      <c r="Q23" s="65" t="s">
        <v>1064</v>
      </c>
      <c r="R23" s="65" t="s">
        <v>1082</v>
      </c>
      <c r="S23" s="165" t="s">
        <v>1066</v>
      </c>
      <c r="T23" s="165" t="s">
        <v>1318</v>
      </c>
      <c r="U23" s="165" t="s">
        <v>1319</v>
      </c>
      <c r="V23" s="165"/>
      <c r="X23" s="191"/>
      <c r="Y23" s="191"/>
      <c r="AA23" s="193" t="e">
        <f>IF(OR(J23="Fail",ISBLANK(J23)),INDEX('Issue Code Table'!C:C,MATCH(N:N,'Issue Code Table'!A:A,0)),IF(M23="Critical",6,IF(M23="Significant",5,IF(M23="Moderate",3,2))))</f>
        <v>#N/A</v>
      </c>
      <c r="AB23" s="191"/>
      <c r="AC23" s="191"/>
      <c r="AD23" s="191"/>
      <c r="AE23" s="191"/>
      <c r="AF23" s="191"/>
      <c r="AG23" s="191"/>
      <c r="AH23" s="191"/>
      <c r="AI23" s="191"/>
    </row>
    <row r="24" spans="1:35" s="194" customFormat="1" ht="85" customHeight="1" x14ac:dyDescent="0.25">
      <c r="A24" s="101" t="s">
        <v>1320</v>
      </c>
      <c r="B24" s="226" t="s">
        <v>223</v>
      </c>
      <c r="C24" s="241" t="s">
        <v>224</v>
      </c>
      <c r="D24" s="165" t="s">
        <v>421</v>
      </c>
      <c r="E24" s="165" t="s">
        <v>1086</v>
      </c>
      <c r="F24" s="165" t="s">
        <v>1087</v>
      </c>
      <c r="G24" s="165" t="s">
        <v>1088</v>
      </c>
      <c r="H24" s="226" t="s">
        <v>1089</v>
      </c>
      <c r="I24" s="165"/>
      <c r="J24" s="219"/>
      <c r="K24" s="242" t="s">
        <v>1062</v>
      </c>
      <c r="L24" s="165"/>
      <c r="M24" s="243" t="s">
        <v>228</v>
      </c>
      <c r="N24" s="183" t="s">
        <v>229</v>
      </c>
      <c r="O24" s="244" t="s">
        <v>1063</v>
      </c>
      <c r="P24" s="143"/>
      <c r="Q24" s="65" t="s">
        <v>1064</v>
      </c>
      <c r="R24" s="65" t="s">
        <v>1090</v>
      </c>
      <c r="S24" s="165" t="s">
        <v>1066</v>
      </c>
      <c r="T24" s="165" t="s">
        <v>1091</v>
      </c>
      <c r="U24" s="165" t="s">
        <v>1321</v>
      </c>
      <c r="V24" s="165"/>
      <c r="X24" s="191"/>
      <c r="Y24" s="191"/>
      <c r="AA24" s="193" t="e">
        <f>IF(OR(J24="Fail",ISBLANK(J24)),INDEX('Issue Code Table'!C:C,MATCH(N:N,'Issue Code Table'!A:A,0)),IF(M24="Critical",6,IF(M24="Significant",5,IF(M24="Moderate",3,2))))</f>
        <v>#N/A</v>
      </c>
      <c r="AB24" s="191"/>
      <c r="AC24" s="191"/>
      <c r="AD24" s="191"/>
      <c r="AE24" s="191"/>
      <c r="AF24" s="191"/>
      <c r="AG24" s="191"/>
      <c r="AH24" s="191"/>
      <c r="AI24" s="191"/>
    </row>
    <row r="25" spans="1:35" s="194" customFormat="1" ht="85" customHeight="1" x14ac:dyDescent="0.25">
      <c r="A25" s="101" t="s">
        <v>1322</v>
      </c>
      <c r="B25" s="165" t="s">
        <v>278</v>
      </c>
      <c r="C25" s="165" t="s">
        <v>279</v>
      </c>
      <c r="D25" s="165" t="s">
        <v>421</v>
      </c>
      <c r="E25" s="165" t="s">
        <v>597</v>
      </c>
      <c r="F25" s="165" t="s">
        <v>598</v>
      </c>
      <c r="G25" s="165" t="s">
        <v>1094</v>
      </c>
      <c r="H25" s="165" t="s">
        <v>600</v>
      </c>
      <c r="I25" s="165"/>
      <c r="J25" s="219"/>
      <c r="K25" s="242" t="s">
        <v>1323</v>
      </c>
      <c r="L25" s="165"/>
      <c r="M25" s="165" t="s">
        <v>147</v>
      </c>
      <c r="N25" s="183" t="s">
        <v>602</v>
      </c>
      <c r="O25" s="165" t="s">
        <v>603</v>
      </c>
      <c r="P25" s="143"/>
      <c r="Q25" s="65" t="s">
        <v>604</v>
      </c>
      <c r="R25" s="65" t="s">
        <v>605</v>
      </c>
      <c r="S25" s="165" t="s">
        <v>1096</v>
      </c>
      <c r="T25" s="165" t="s">
        <v>1324</v>
      </c>
      <c r="U25" s="165" t="s">
        <v>1325</v>
      </c>
      <c r="V25" s="165" t="s">
        <v>609</v>
      </c>
      <c r="X25" s="191"/>
      <c r="Y25" s="191"/>
      <c r="AA25" s="193">
        <f>IF(OR(J25="Fail",ISBLANK(J25)),INDEX('Issue Code Table'!C:C,MATCH(N:N,'Issue Code Table'!A:A,0)),IF(M25="Critical",6,IF(M25="Significant",5,IF(M25="Moderate",3,2))))</f>
        <v>6</v>
      </c>
      <c r="AB25" s="191"/>
      <c r="AC25" s="191"/>
      <c r="AD25" s="191"/>
      <c r="AE25" s="191"/>
      <c r="AF25" s="191"/>
      <c r="AG25" s="191"/>
      <c r="AH25" s="191"/>
      <c r="AI25" s="191"/>
    </row>
    <row r="26" spans="1:35" s="194" customFormat="1" ht="85" customHeight="1" x14ac:dyDescent="0.25">
      <c r="A26" s="101" t="s">
        <v>1326</v>
      </c>
      <c r="B26" s="165" t="s">
        <v>278</v>
      </c>
      <c r="C26" s="165" t="s">
        <v>279</v>
      </c>
      <c r="D26" s="165" t="s">
        <v>421</v>
      </c>
      <c r="E26" s="165" t="s">
        <v>611</v>
      </c>
      <c r="F26" s="165" t="s">
        <v>612</v>
      </c>
      <c r="G26" s="165" t="s">
        <v>1099</v>
      </c>
      <c r="H26" s="165" t="s">
        <v>1100</v>
      </c>
      <c r="I26" s="165"/>
      <c r="J26" s="219"/>
      <c r="K26" s="164" t="s">
        <v>1101</v>
      </c>
      <c r="L26" s="165"/>
      <c r="M26" s="165" t="s">
        <v>147</v>
      </c>
      <c r="N26" s="183" t="s">
        <v>616</v>
      </c>
      <c r="O26" s="165" t="s">
        <v>617</v>
      </c>
      <c r="P26" s="143"/>
      <c r="Q26" s="65" t="s">
        <v>604</v>
      </c>
      <c r="R26" s="65" t="s">
        <v>618</v>
      </c>
      <c r="S26" s="165" t="s">
        <v>1102</v>
      </c>
      <c r="T26" s="165" t="s">
        <v>1103</v>
      </c>
      <c r="U26" s="165" t="s">
        <v>1327</v>
      </c>
      <c r="V26" s="165" t="s">
        <v>622</v>
      </c>
      <c r="X26" s="191"/>
      <c r="Y26" s="191"/>
      <c r="AA26" s="193">
        <f>IF(OR(J26="Fail",ISBLANK(J26)),INDEX('Issue Code Table'!C:C,MATCH(N:N,'Issue Code Table'!A:A,0)),IF(M26="Critical",6,IF(M26="Significant",5,IF(M26="Moderate",3,2))))</f>
        <v>6</v>
      </c>
      <c r="AB26" s="191"/>
      <c r="AC26" s="191"/>
      <c r="AD26" s="191"/>
      <c r="AE26" s="191"/>
      <c r="AF26" s="191"/>
      <c r="AG26" s="191"/>
      <c r="AH26" s="191"/>
      <c r="AI26" s="191"/>
    </row>
    <row r="27" spans="1:35" s="194" customFormat="1" ht="85" customHeight="1" x14ac:dyDescent="0.25">
      <c r="A27" s="101" t="s">
        <v>1328</v>
      </c>
      <c r="B27" s="165" t="s">
        <v>278</v>
      </c>
      <c r="C27" s="165" t="s">
        <v>279</v>
      </c>
      <c r="D27" s="165" t="s">
        <v>421</v>
      </c>
      <c r="E27" s="165" t="s">
        <v>624</v>
      </c>
      <c r="F27" s="165" t="s">
        <v>1329</v>
      </c>
      <c r="G27" s="165" t="s">
        <v>1105</v>
      </c>
      <c r="H27" s="165" t="s">
        <v>627</v>
      </c>
      <c r="I27" s="165"/>
      <c r="J27" s="219"/>
      <c r="K27" s="164" t="s">
        <v>1106</v>
      </c>
      <c r="L27" s="165"/>
      <c r="M27" s="165" t="s">
        <v>147</v>
      </c>
      <c r="N27" s="183" t="s">
        <v>616</v>
      </c>
      <c r="O27" s="165" t="s">
        <v>617</v>
      </c>
      <c r="P27" s="143"/>
      <c r="Q27" s="65" t="s">
        <v>604</v>
      </c>
      <c r="R27" s="65" t="s">
        <v>629</v>
      </c>
      <c r="S27" s="165" t="s">
        <v>1107</v>
      </c>
      <c r="T27" s="165" t="s">
        <v>1108</v>
      </c>
      <c r="U27" s="165" t="s">
        <v>1330</v>
      </c>
      <c r="V27" s="165" t="s">
        <v>633</v>
      </c>
      <c r="X27" s="191"/>
      <c r="Y27" s="191"/>
      <c r="AA27" s="193">
        <f>IF(OR(J27="Fail",ISBLANK(J27)),INDEX('Issue Code Table'!C:C,MATCH(N:N,'Issue Code Table'!A:A,0)),IF(M27="Critical",6,IF(M27="Significant",5,IF(M27="Moderate",3,2))))</f>
        <v>6</v>
      </c>
      <c r="AB27" s="191"/>
      <c r="AC27" s="191"/>
      <c r="AD27" s="191"/>
      <c r="AE27" s="191"/>
      <c r="AF27" s="191"/>
      <c r="AG27" s="191"/>
      <c r="AH27" s="191"/>
      <c r="AI27" s="191"/>
    </row>
    <row r="28" spans="1:35" s="194" customFormat="1" ht="85" customHeight="1" x14ac:dyDescent="0.25">
      <c r="A28" s="101" t="s">
        <v>1331</v>
      </c>
      <c r="B28" s="165" t="s">
        <v>379</v>
      </c>
      <c r="C28" s="165" t="s">
        <v>380</v>
      </c>
      <c r="D28" s="165" t="s">
        <v>421</v>
      </c>
      <c r="E28" s="165" t="s">
        <v>635</v>
      </c>
      <c r="F28" s="165" t="s">
        <v>636</v>
      </c>
      <c r="G28" s="165" t="s">
        <v>637</v>
      </c>
      <c r="H28" s="165" t="s">
        <v>638</v>
      </c>
      <c r="I28" s="166"/>
      <c r="J28" s="219"/>
      <c r="K28" s="164" t="s">
        <v>1110</v>
      </c>
      <c r="L28" s="165"/>
      <c r="M28" s="165" t="s">
        <v>164</v>
      </c>
      <c r="N28" s="183" t="s">
        <v>640</v>
      </c>
      <c r="O28" s="165" t="s">
        <v>641</v>
      </c>
      <c r="P28" s="143"/>
      <c r="Q28" s="65" t="s">
        <v>642</v>
      </c>
      <c r="R28" s="70" t="s">
        <v>643</v>
      </c>
      <c r="S28" s="165" t="s">
        <v>1111</v>
      </c>
      <c r="T28" s="165" t="s">
        <v>1332</v>
      </c>
      <c r="U28" s="165" t="s">
        <v>1333</v>
      </c>
      <c r="V28" s="165"/>
      <c r="X28" s="191"/>
      <c r="Y28" s="191"/>
      <c r="AA28" s="193">
        <f>IF(OR(J28="Fail",ISBLANK(J28)),INDEX('Issue Code Table'!C:C,MATCH(N:N,'Issue Code Table'!A:A,0)),IF(M28="Critical",6,IF(M28="Significant",5,IF(M28="Moderate",3,2))))</f>
        <v>4</v>
      </c>
      <c r="AB28" s="191"/>
      <c r="AC28" s="191"/>
      <c r="AD28" s="191"/>
      <c r="AE28" s="191"/>
      <c r="AF28" s="191"/>
      <c r="AG28" s="191"/>
      <c r="AH28" s="191"/>
      <c r="AI28" s="191"/>
    </row>
    <row r="29" spans="1:35" s="194" customFormat="1" ht="85" customHeight="1" x14ac:dyDescent="0.25">
      <c r="A29" s="101" t="s">
        <v>1334</v>
      </c>
      <c r="B29" s="165" t="s">
        <v>278</v>
      </c>
      <c r="C29" s="165" t="s">
        <v>279</v>
      </c>
      <c r="D29" s="165" t="s">
        <v>421</v>
      </c>
      <c r="E29" s="165" t="s">
        <v>648</v>
      </c>
      <c r="F29" s="165" t="s">
        <v>649</v>
      </c>
      <c r="G29" s="165" t="s">
        <v>1335</v>
      </c>
      <c r="H29" s="165" t="s">
        <v>651</v>
      </c>
      <c r="I29" s="166"/>
      <c r="J29" s="219"/>
      <c r="K29" s="164" t="s">
        <v>1115</v>
      </c>
      <c r="L29" s="165"/>
      <c r="M29" s="165" t="s">
        <v>164</v>
      </c>
      <c r="N29" s="183" t="s">
        <v>640</v>
      </c>
      <c r="O29" s="165" t="s">
        <v>641</v>
      </c>
      <c r="P29" s="143"/>
      <c r="Q29" s="70" t="s">
        <v>642</v>
      </c>
      <c r="R29" s="70" t="s">
        <v>653</v>
      </c>
      <c r="S29" s="165" t="s">
        <v>1116</v>
      </c>
      <c r="T29" s="165" t="s">
        <v>1336</v>
      </c>
      <c r="U29" s="165" t="s">
        <v>1337</v>
      </c>
      <c r="V29" s="165"/>
      <c r="X29" s="191"/>
      <c r="Y29" s="191"/>
      <c r="AA29" s="193">
        <f>IF(OR(J29="Fail",ISBLANK(J29)),INDEX('Issue Code Table'!C:C,MATCH(N:N,'Issue Code Table'!A:A,0)),IF(M29="Critical",6,IF(M29="Significant",5,IF(M29="Moderate",3,2))))</f>
        <v>4</v>
      </c>
      <c r="AB29" s="191"/>
      <c r="AC29" s="191"/>
      <c r="AD29" s="191"/>
      <c r="AE29" s="191"/>
      <c r="AF29" s="191"/>
      <c r="AG29" s="191"/>
      <c r="AH29" s="191"/>
      <c r="AI29" s="191"/>
    </row>
    <row r="30" spans="1:35" s="194" customFormat="1" ht="85" customHeight="1" x14ac:dyDescent="0.25">
      <c r="A30" s="101" t="s">
        <v>1338</v>
      </c>
      <c r="B30" s="165" t="s">
        <v>278</v>
      </c>
      <c r="C30" s="165" t="s">
        <v>279</v>
      </c>
      <c r="D30" s="165" t="s">
        <v>421</v>
      </c>
      <c r="E30" s="165" t="s">
        <v>658</v>
      </c>
      <c r="F30" s="165" t="s">
        <v>649</v>
      </c>
      <c r="G30" s="165" t="s">
        <v>659</v>
      </c>
      <c r="H30" s="235" t="s">
        <v>660</v>
      </c>
      <c r="I30" s="166"/>
      <c r="J30" s="219"/>
      <c r="K30" s="220" t="s">
        <v>661</v>
      </c>
      <c r="L30" s="165"/>
      <c r="M30" s="165" t="s">
        <v>164</v>
      </c>
      <c r="N30" s="183" t="s">
        <v>640</v>
      </c>
      <c r="O30" s="165" t="s">
        <v>641</v>
      </c>
      <c r="P30" s="143"/>
      <c r="Q30" s="70" t="s">
        <v>642</v>
      </c>
      <c r="R30" s="70" t="s">
        <v>662</v>
      </c>
      <c r="S30" s="165" t="s">
        <v>1119</v>
      </c>
      <c r="T30" s="165" t="s">
        <v>1339</v>
      </c>
      <c r="U30" s="165" t="s">
        <v>1340</v>
      </c>
      <c r="V30" s="165"/>
      <c r="X30" s="191"/>
      <c r="Y30" s="191"/>
      <c r="AA30" s="193">
        <f>IF(OR(J30="Fail",ISBLANK(J30)),INDEX('Issue Code Table'!C:C,MATCH(N:N,'Issue Code Table'!A:A,0)),IF(M30="Critical",6,IF(M30="Significant",5,IF(M30="Moderate",3,2))))</f>
        <v>4</v>
      </c>
      <c r="AB30" s="191"/>
      <c r="AC30" s="191"/>
      <c r="AD30" s="191"/>
      <c r="AE30" s="191"/>
      <c r="AF30" s="191"/>
      <c r="AG30" s="191"/>
      <c r="AH30" s="191"/>
      <c r="AI30" s="191"/>
    </row>
    <row r="31" spans="1:35" s="194" customFormat="1" ht="85" customHeight="1" x14ac:dyDescent="0.25">
      <c r="A31" s="101" t="s">
        <v>1341</v>
      </c>
      <c r="B31" s="165" t="s">
        <v>207</v>
      </c>
      <c r="C31" s="165" t="s">
        <v>208</v>
      </c>
      <c r="D31" s="165" t="s">
        <v>728</v>
      </c>
      <c r="E31" s="165" t="s">
        <v>667</v>
      </c>
      <c r="F31" s="165" t="s">
        <v>668</v>
      </c>
      <c r="G31" s="165" t="s">
        <v>1121</v>
      </c>
      <c r="H31" s="165" t="s">
        <v>670</v>
      </c>
      <c r="I31" s="166"/>
      <c r="J31" s="219"/>
      <c r="K31" s="164" t="s">
        <v>1122</v>
      </c>
      <c r="L31" s="165"/>
      <c r="M31" s="165" t="s">
        <v>164</v>
      </c>
      <c r="N31" s="183" t="s">
        <v>640</v>
      </c>
      <c r="O31" s="165" t="s">
        <v>641</v>
      </c>
      <c r="P31" s="143"/>
      <c r="Q31" s="70" t="s">
        <v>642</v>
      </c>
      <c r="R31" s="70" t="s">
        <v>672</v>
      </c>
      <c r="S31" s="165" t="s">
        <v>1123</v>
      </c>
      <c r="T31" s="165" t="s">
        <v>1342</v>
      </c>
      <c r="U31" s="165" t="s">
        <v>1343</v>
      </c>
      <c r="V31" s="165"/>
      <c r="X31" s="191"/>
      <c r="Y31" s="191"/>
      <c r="AA31" s="193">
        <f>IF(OR(J31="Fail",ISBLANK(J31)),INDEX('Issue Code Table'!C:C,MATCH(N:N,'Issue Code Table'!A:A,0)),IF(M31="Critical",6,IF(M31="Significant",5,IF(M31="Moderate",3,2))))</f>
        <v>4</v>
      </c>
      <c r="AB31" s="191"/>
      <c r="AC31" s="191"/>
      <c r="AD31" s="191"/>
      <c r="AE31" s="191"/>
      <c r="AF31" s="191"/>
      <c r="AG31" s="191"/>
      <c r="AH31" s="191"/>
      <c r="AI31" s="191"/>
    </row>
    <row r="32" spans="1:35" s="194" customFormat="1" ht="85" customHeight="1" x14ac:dyDescent="0.25">
      <c r="A32" s="101" t="s">
        <v>1344</v>
      </c>
      <c r="B32" s="165" t="s">
        <v>385</v>
      </c>
      <c r="C32" s="165" t="s">
        <v>386</v>
      </c>
      <c r="D32" s="165" t="s">
        <v>728</v>
      </c>
      <c r="E32" s="165" t="s">
        <v>1126</v>
      </c>
      <c r="F32" s="165" t="s">
        <v>678</v>
      </c>
      <c r="G32" s="165" t="s">
        <v>1127</v>
      </c>
      <c r="H32" s="165" t="s">
        <v>680</v>
      </c>
      <c r="I32" s="166"/>
      <c r="J32" s="219"/>
      <c r="K32" s="164" t="s">
        <v>681</v>
      </c>
      <c r="L32" s="165"/>
      <c r="M32" s="165" t="s">
        <v>164</v>
      </c>
      <c r="N32" s="183" t="s">
        <v>640</v>
      </c>
      <c r="O32" s="165" t="s">
        <v>641</v>
      </c>
      <c r="P32" s="143"/>
      <c r="Q32" s="70" t="s">
        <v>642</v>
      </c>
      <c r="R32" s="70" t="s">
        <v>682</v>
      </c>
      <c r="S32" s="165" t="s">
        <v>1128</v>
      </c>
      <c r="T32" s="165" t="s">
        <v>1345</v>
      </c>
      <c r="U32" s="165" t="s">
        <v>1346</v>
      </c>
      <c r="V32" s="165"/>
      <c r="X32" s="191"/>
      <c r="Y32" s="191"/>
      <c r="AA32" s="193">
        <f>IF(OR(J32="Fail",ISBLANK(J32)),INDEX('Issue Code Table'!C:C,MATCH(N:N,'Issue Code Table'!A:A,0)),IF(M32="Critical",6,IF(M32="Significant",5,IF(M32="Moderate",3,2))))</f>
        <v>4</v>
      </c>
      <c r="AB32" s="191"/>
      <c r="AC32" s="191"/>
      <c r="AD32" s="191"/>
      <c r="AE32" s="191"/>
      <c r="AF32" s="191"/>
      <c r="AG32" s="191"/>
      <c r="AH32" s="191"/>
      <c r="AI32" s="191"/>
    </row>
    <row r="33" spans="1:36" s="194" customFormat="1" ht="85" customHeight="1" x14ac:dyDescent="0.25">
      <c r="A33" s="101" t="s">
        <v>1347</v>
      </c>
      <c r="B33" s="165" t="s">
        <v>385</v>
      </c>
      <c r="C33" s="234" t="s">
        <v>386</v>
      </c>
      <c r="D33" s="165" t="s">
        <v>421</v>
      </c>
      <c r="E33" s="165" t="s">
        <v>687</v>
      </c>
      <c r="F33" s="165" t="s">
        <v>688</v>
      </c>
      <c r="G33" s="165" t="s">
        <v>1348</v>
      </c>
      <c r="H33" s="165" t="s">
        <v>690</v>
      </c>
      <c r="I33" s="166"/>
      <c r="J33" s="219"/>
      <c r="K33" s="164" t="s">
        <v>691</v>
      </c>
      <c r="L33" s="165"/>
      <c r="M33" s="165" t="s">
        <v>164</v>
      </c>
      <c r="N33" s="183" t="s">
        <v>640</v>
      </c>
      <c r="O33" s="165" t="s">
        <v>641</v>
      </c>
      <c r="P33" s="143"/>
      <c r="Q33" s="70" t="s">
        <v>642</v>
      </c>
      <c r="R33" s="70" t="s">
        <v>692</v>
      </c>
      <c r="S33" s="165" t="s">
        <v>1132</v>
      </c>
      <c r="T33" s="165" t="s">
        <v>1349</v>
      </c>
      <c r="U33" s="165" t="s">
        <v>1350</v>
      </c>
      <c r="V33" s="165"/>
      <c r="X33" s="191"/>
      <c r="Y33" s="191"/>
      <c r="AA33" s="193">
        <f>IF(OR(J33="Fail",ISBLANK(J33)),INDEX('Issue Code Table'!C:C,MATCH(N:N,'Issue Code Table'!A:A,0)),IF(M33="Critical",6,IF(M33="Significant",5,IF(M33="Moderate",3,2))))</f>
        <v>4</v>
      </c>
      <c r="AB33" s="191"/>
      <c r="AC33" s="191"/>
      <c r="AD33" s="191"/>
      <c r="AE33" s="191"/>
      <c r="AF33" s="191"/>
      <c r="AG33" s="191"/>
      <c r="AH33" s="191"/>
      <c r="AI33" s="191"/>
    </row>
    <row r="34" spans="1:36" s="194" customFormat="1" ht="85" customHeight="1" x14ac:dyDescent="0.25">
      <c r="A34" s="101" t="s">
        <v>1351</v>
      </c>
      <c r="B34" s="165" t="s">
        <v>347</v>
      </c>
      <c r="C34" s="234" t="s">
        <v>696</v>
      </c>
      <c r="D34" s="165" t="s">
        <v>421</v>
      </c>
      <c r="E34" s="165" t="s">
        <v>697</v>
      </c>
      <c r="F34" s="165" t="s">
        <v>698</v>
      </c>
      <c r="G34" s="165" t="s">
        <v>1135</v>
      </c>
      <c r="H34" s="165" t="s">
        <v>700</v>
      </c>
      <c r="I34" s="166"/>
      <c r="J34" s="219"/>
      <c r="K34" s="164" t="s">
        <v>701</v>
      </c>
      <c r="L34" s="165"/>
      <c r="M34" s="165" t="s">
        <v>164</v>
      </c>
      <c r="N34" s="183" t="s">
        <v>640</v>
      </c>
      <c r="O34" s="165" t="s">
        <v>641</v>
      </c>
      <c r="P34" s="143"/>
      <c r="Q34" s="70" t="s">
        <v>642</v>
      </c>
      <c r="R34" s="70" t="s">
        <v>702</v>
      </c>
      <c r="S34" s="165" t="s">
        <v>1136</v>
      </c>
      <c r="T34" s="165" t="s">
        <v>1352</v>
      </c>
      <c r="U34" s="165" t="s">
        <v>1353</v>
      </c>
      <c r="V34" s="165"/>
      <c r="X34" s="191"/>
      <c r="Y34" s="191"/>
      <c r="AA34" s="193">
        <f>IF(OR(J34="Fail",ISBLANK(J34)),INDEX('Issue Code Table'!C:C,MATCH(N:N,'Issue Code Table'!A:A,0)),IF(M34="Critical",6,IF(M34="Significant",5,IF(M34="Moderate",3,2))))</f>
        <v>4</v>
      </c>
      <c r="AB34" s="191"/>
      <c r="AC34" s="191"/>
      <c r="AD34" s="191"/>
      <c r="AE34" s="191"/>
      <c r="AF34" s="191"/>
      <c r="AG34" s="191"/>
      <c r="AH34" s="191"/>
      <c r="AI34" s="191"/>
    </row>
    <row r="35" spans="1:36" s="194" customFormat="1" ht="85" customHeight="1" x14ac:dyDescent="0.25">
      <c r="A35" s="101" t="s">
        <v>1354</v>
      </c>
      <c r="B35" s="165" t="s">
        <v>706</v>
      </c>
      <c r="C35" s="234" t="s">
        <v>707</v>
      </c>
      <c r="D35" s="165" t="s">
        <v>421</v>
      </c>
      <c r="E35" s="165" t="s">
        <v>708</v>
      </c>
      <c r="F35" s="165" t="s">
        <v>698</v>
      </c>
      <c r="G35" s="165" t="s">
        <v>1135</v>
      </c>
      <c r="H35" s="165" t="s">
        <v>709</v>
      </c>
      <c r="I35" s="166"/>
      <c r="J35" s="219"/>
      <c r="K35" s="164" t="s">
        <v>1139</v>
      </c>
      <c r="L35" s="165"/>
      <c r="M35" s="165" t="s">
        <v>164</v>
      </c>
      <c r="N35" s="183" t="s">
        <v>640</v>
      </c>
      <c r="O35" s="165" t="s">
        <v>641</v>
      </c>
      <c r="P35" s="143"/>
      <c r="Q35" s="70" t="s">
        <v>642</v>
      </c>
      <c r="R35" s="70" t="s">
        <v>711</v>
      </c>
      <c r="S35" s="165" t="s">
        <v>1140</v>
      </c>
      <c r="T35" s="165" t="s">
        <v>1141</v>
      </c>
      <c r="U35" s="165" t="s">
        <v>1355</v>
      </c>
      <c r="V35" s="165"/>
      <c r="X35" s="191"/>
      <c r="Y35" s="191"/>
      <c r="AA35" s="193">
        <f>IF(OR(J35="Fail",ISBLANK(J35)),INDEX('Issue Code Table'!C:C,MATCH(N:N,'Issue Code Table'!A:A,0)),IF(M35="Critical",6,IF(M35="Significant",5,IF(M35="Moderate",3,2))))</f>
        <v>4</v>
      </c>
      <c r="AB35" s="191"/>
      <c r="AC35" s="191"/>
      <c r="AD35" s="191"/>
      <c r="AE35" s="191"/>
      <c r="AF35" s="191"/>
      <c r="AG35" s="191"/>
      <c r="AH35" s="191"/>
      <c r="AI35" s="191"/>
    </row>
    <row r="36" spans="1:36" s="194" customFormat="1" ht="85" customHeight="1" x14ac:dyDescent="0.25">
      <c r="A36" s="101" t="s">
        <v>1356</v>
      </c>
      <c r="B36" s="165" t="s">
        <v>379</v>
      </c>
      <c r="C36" s="234" t="s">
        <v>380</v>
      </c>
      <c r="D36" s="165" t="s">
        <v>421</v>
      </c>
      <c r="E36" s="165" t="s">
        <v>715</v>
      </c>
      <c r="F36" s="165" t="s">
        <v>716</v>
      </c>
      <c r="G36" s="165" t="s">
        <v>1143</v>
      </c>
      <c r="H36" s="165" t="s">
        <v>1144</v>
      </c>
      <c r="I36" s="166"/>
      <c r="J36" s="219"/>
      <c r="K36" s="164" t="s">
        <v>1145</v>
      </c>
      <c r="L36" s="165"/>
      <c r="M36" s="165" t="s">
        <v>147</v>
      </c>
      <c r="N36" s="183" t="s">
        <v>720</v>
      </c>
      <c r="O36" s="165" t="s">
        <v>721</v>
      </c>
      <c r="P36" s="143"/>
      <c r="Q36" s="70" t="s">
        <v>722</v>
      </c>
      <c r="R36" s="70" t="s">
        <v>723</v>
      </c>
      <c r="S36" s="165" t="s">
        <v>1146</v>
      </c>
      <c r="T36" s="165" t="s">
        <v>1147</v>
      </c>
      <c r="U36" s="165" t="s">
        <v>1357</v>
      </c>
      <c r="V36" s="165" t="s">
        <v>726</v>
      </c>
      <c r="X36" s="191"/>
      <c r="Y36" s="191"/>
      <c r="AA36" s="193">
        <f>IF(OR(J36="Fail",ISBLANK(J36)),INDEX('Issue Code Table'!C:C,MATCH(N:N,'Issue Code Table'!A:A,0)),IF(M36="Critical",6,IF(M36="Significant",5,IF(M36="Moderate",3,2))))</f>
        <v>5</v>
      </c>
      <c r="AB36" s="191"/>
      <c r="AC36" s="191"/>
      <c r="AD36" s="191"/>
      <c r="AE36" s="191"/>
      <c r="AF36" s="191"/>
      <c r="AG36" s="191"/>
      <c r="AH36" s="191"/>
      <c r="AI36" s="191"/>
    </row>
    <row r="37" spans="1:36" s="194" customFormat="1" ht="85" customHeight="1" x14ac:dyDescent="0.25">
      <c r="A37" s="101" t="s">
        <v>1358</v>
      </c>
      <c r="B37" s="165" t="s">
        <v>371</v>
      </c>
      <c r="C37" s="234" t="s">
        <v>372</v>
      </c>
      <c r="D37" s="165" t="s">
        <v>421</v>
      </c>
      <c r="E37" s="165" t="s">
        <v>729</v>
      </c>
      <c r="F37" s="165" t="s">
        <v>730</v>
      </c>
      <c r="G37" s="165" t="s">
        <v>1149</v>
      </c>
      <c r="H37" s="165" t="s">
        <v>732</v>
      </c>
      <c r="I37" s="166"/>
      <c r="J37" s="219"/>
      <c r="K37" s="164" t="s">
        <v>733</v>
      </c>
      <c r="L37" s="165"/>
      <c r="M37" s="165" t="s">
        <v>147</v>
      </c>
      <c r="N37" s="183" t="s">
        <v>720</v>
      </c>
      <c r="O37" s="165" t="s">
        <v>721</v>
      </c>
      <c r="P37" s="143"/>
      <c r="Q37" s="70" t="s">
        <v>722</v>
      </c>
      <c r="R37" s="70" t="s">
        <v>734</v>
      </c>
      <c r="S37" s="165" t="s">
        <v>1150</v>
      </c>
      <c r="T37" s="165" t="s">
        <v>1151</v>
      </c>
      <c r="U37" s="165" t="s">
        <v>1359</v>
      </c>
      <c r="V37" s="165" t="s">
        <v>737</v>
      </c>
      <c r="X37" s="191"/>
      <c r="Y37" s="191"/>
      <c r="AA37" s="193">
        <f>IF(OR(J37="Fail",ISBLANK(J37)),INDEX('Issue Code Table'!C:C,MATCH(N:N,'Issue Code Table'!A:A,0)),IF(M37="Critical",6,IF(M37="Significant",5,IF(M37="Moderate",3,2))))</f>
        <v>5</v>
      </c>
      <c r="AB37" s="191"/>
      <c r="AC37" s="191"/>
      <c r="AD37" s="191"/>
      <c r="AE37" s="191"/>
      <c r="AF37" s="191"/>
      <c r="AG37" s="191"/>
      <c r="AH37" s="191"/>
      <c r="AI37" s="191"/>
    </row>
    <row r="38" spans="1:36" s="194" customFormat="1" ht="85" customHeight="1" x14ac:dyDescent="0.25">
      <c r="A38" s="101" t="s">
        <v>1360</v>
      </c>
      <c r="B38" s="165" t="s">
        <v>379</v>
      </c>
      <c r="C38" s="234" t="s">
        <v>380</v>
      </c>
      <c r="D38" s="165" t="s">
        <v>421</v>
      </c>
      <c r="E38" s="165" t="s">
        <v>739</v>
      </c>
      <c r="F38" s="165" t="s">
        <v>740</v>
      </c>
      <c r="G38" s="165" t="s">
        <v>1153</v>
      </c>
      <c r="H38" s="165" t="s">
        <v>742</v>
      </c>
      <c r="I38" s="166"/>
      <c r="J38" s="219"/>
      <c r="K38" s="164" t="s">
        <v>743</v>
      </c>
      <c r="L38" s="165"/>
      <c r="M38" s="165" t="s">
        <v>147</v>
      </c>
      <c r="N38" s="183" t="s">
        <v>720</v>
      </c>
      <c r="O38" s="165" t="s">
        <v>721</v>
      </c>
      <c r="P38" s="143"/>
      <c r="Q38" s="70" t="s">
        <v>722</v>
      </c>
      <c r="R38" s="70" t="s">
        <v>744</v>
      </c>
      <c r="S38" s="165" t="s">
        <v>1154</v>
      </c>
      <c r="T38" s="165" t="s">
        <v>1361</v>
      </c>
      <c r="U38" s="165" t="s">
        <v>1362</v>
      </c>
      <c r="V38" s="165" t="s">
        <v>747</v>
      </c>
      <c r="X38" s="191"/>
      <c r="Y38" s="191"/>
      <c r="AA38" s="193">
        <f>IF(OR(J38="Fail",ISBLANK(J38)),INDEX('Issue Code Table'!C:C,MATCH(N:N,'Issue Code Table'!A:A,0)),IF(M38="Critical",6,IF(M38="Significant",5,IF(M38="Moderate",3,2))))</f>
        <v>5</v>
      </c>
      <c r="AB38" s="191"/>
      <c r="AC38" s="191"/>
      <c r="AD38" s="191"/>
      <c r="AE38" s="191"/>
      <c r="AF38" s="191"/>
      <c r="AG38" s="191"/>
      <c r="AH38" s="191"/>
      <c r="AI38" s="191"/>
    </row>
    <row r="39" spans="1:36" s="194" customFormat="1" ht="85" customHeight="1" x14ac:dyDescent="0.25">
      <c r="A39" s="101" t="s">
        <v>1363</v>
      </c>
      <c r="B39" s="165" t="s">
        <v>379</v>
      </c>
      <c r="C39" s="234" t="s">
        <v>380</v>
      </c>
      <c r="D39" s="165" t="s">
        <v>421</v>
      </c>
      <c r="E39" s="165" t="s">
        <v>749</v>
      </c>
      <c r="F39" s="165" t="s">
        <v>750</v>
      </c>
      <c r="G39" s="165" t="s">
        <v>1157</v>
      </c>
      <c r="H39" s="165" t="s">
        <v>752</v>
      </c>
      <c r="I39" s="166"/>
      <c r="J39" s="219"/>
      <c r="K39" s="164" t="s">
        <v>1158</v>
      </c>
      <c r="L39" s="165"/>
      <c r="M39" s="165" t="s">
        <v>147</v>
      </c>
      <c r="N39" s="183" t="s">
        <v>720</v>
      </c>
      <c r="O39" s="165" t="s">
        <v>721</v>
      </c>
      <c r="P39" s="143"/>
      <c r="Q39" s="70" t="s">
        <v>722</v>
      </c>
      <c r="R39" s="70" t="s">
        <v>754</v>
      </c>
      <c r="S39" s="165" t="s">
        <v>1159</v>
      </c>
      <c r="T39" s="165" t="s">
        <v>755</v>
      </c>
      <c r="U39" s="165" t="s">
        <v>1364</v>
      </c>
      <c r="V39" s="165" t="s">
        <v>757</v>
      </c>
      <c r="X39" s="191"/>
      <c r="Y39" s="191"/>
      <c r="AA39" s="193">
        <f>IF(OR(J39="Fail",ISBLANK(J39)),INDEX('Issue Code Table'!C:C,MATCH(N:N,'Issue Code Table'!A:A,0)),IF(M39="Critical",6,IF(M39="Significant",5,IF(M39="Moderate",3,2))))</f>
        <v>5</v>
      </c>
      <c r="AB39" s="191"/>
      <c r="AC39" s="191"/>
      <c r="AD39" s="191"/>
      <c r="AE39" s="191"/>
      <c r="AF39" s="191"/>
      <c r="AG39" s="191"/>
      <c r="AH39" s="191"/>
      <c r="AI39" s="191"/>
    </row>
    <row r="40" spans="1:36" s="194" customFormat="1" ht="85" customHeight="1" x14ac:dyDescent="0.25">
      <c r="A40" s="101" t="s">
        <v>1365</v>
      </c>
      <c r="B40" s="165" t="s">
        <v>1161</v>
      </c>
      <c r="C40" s="234" t="s">
        <v>760</v>
      </c>
      <c r="D40" s="165" t="s">
        <v>421</v>
      </c>
      <c r="E40" s="165" t="s">
        <v>761</v>
      </c>
      <c r="F40" s="165" t="s">
        <v>762</v>
      </c>
      <c r="G40" s="165" t="s">
        <v>1162</v>
      </c>
      <c r="H40" s="165" t="s">
        <v>764</v>
      </c>
      <c r="I40" s="166"/>
      <c r="J40" s="219"/>
      <c r="K40" s="164" t="s">
        <v>765</v>
      </c>
      <c r="L40" s="165"/>
      <c r="M40" s="164" t="s">
        <v>164</v>
      </c>
      <c r="N40" s="183" t="s">
        <v>237</v>
      </c>
      <c r="O40" s="165" t="s">
        <v>1163</v>
      </c>
      <c r="P40" s="143"/>
      <c r="Q40" s="70" t="s">
        <v>722</v>
      </c>
      <c r="R40" s="70" t="s">
        <v>766</v>
      </c>
      <c r="S40" s="165" t="s">
        <v>1164</v>
      </c>
      <c r="T40" s="165" t="s">
        <v>767</v>
      </c>
      <c r="U40" s="165" t="s">
        <v>1366</v>
      </c>
      <c r="V40" s="165"/>
      <c r="X40" s="191"/>
      <c r="Y40" s="191"/>
      <c r="AA40" s="193">
        <f>IF(OR(J40="Fail",ISBLANK(J40)),INDEX('Issue Code Table'!C:C,MATCH(N:N,'Issue Code Table'!A:A,0)),IF(M40="Critical",6,IF(M40="Significant",5,IF(M40="Moderate",3,2))))</f>
        <v>4</v>
      </c>
      <c r="AB40" s="191"/>
      <c r="AC40" s="191"/>
      <c r="AD40" s="191"/>
      <c r="AE40" s="191"/>
      <c r="AF40" s="191"/>
      <c r="AG40" s="191"/>
      <c r="AH40" s="191"/>
      <c r="AI40" s="191"/>
    </row>
    <row r="41" spans="1:36" s="194" customFormat="1" ht="85" customHeight="1" x14ac:dyDescent="0.25">
      <c r="A41" s="101" t="s">
        <v>1367</v>
      </c>
      <c r="B41" s="165" t="s">
        <v>1161</v>
      </c>
      <c r="C41" s="234" t="s">
        <v>760</v>
      </c>
      <c r="D41" s="165" t="s">
        <v>421</v>
      </c>
      <c r="E41" s="165" t="s">
        <v>770</v>
      </c>
      <c r="F41" s="165" t="s">
        <v>771</v>
      </c>
      <c r="G41" s="165" t="s">
        <v>1162</v>
      </c>
      <c r="H41" s="165" t="s">
        <v>772</v>
      </c>
      <c r="I41" s="166"/>
      <c r="J41" s="219"/>
      <c r="K41" s="164" t="s">
        <v>773</v>
      </c>
      <c r="L41" s="165"/>
      <c r="M41" s="164" t="s">
        <v>164</v>
      </c>
      <c r="N41" s="183" t="s">
        <v>237</v>
      </c>
      <c r="O41" s="165" t="s">
        <v>1163</v>
      </c>
      <c r="P41" s="143"/>
      <c r="Q41" s="70" t="s">
        <v>722</v>
      </c>
      <c r="R41" s="70" t="s">
        <v>774</v>
      </c>
      <c r="S41" s="165" t="s">
        <v>1166</v>
      </c>
      <c r="T41" s="165" t="s">
        <v>775</v>
      </c>
      <c r="U41" s="165" t="s">
        <v>1368</v>
      </c>
      <c r="V41" s="165"/>
      <c r="X41" s="191"/>
      <c r="Y41" s="191"/>
      <c r="AA41" s="193">
        <f>IF(OR(J41="Fail",ISBLANK(J41)),INDEX('Issue Code Table'!C:C,MATCH(N:N,'Issue Code Table'!A:A,0)),IF(M41="Critical",6,IF(M41="Significant",5,IF(M41="Moderate",3,2))))</f>
        <v>4</v>
      </c>
      <c r="AB41" s="191"/>
      <c r="AC41" s="191"/>
      <c r="AD41" s="191"/>
      <c r="AE41" s="191"/>
      <c r="AF41" s="191"/>
      <c r="AG41" s="191"/>
      <c r="AH41" s="191"/>
      <c r="AI41" s="191"/>
    </row>
    <row r="42" spans="1:36" s="194" customFormat="1" ht="85" customHeight="1" x14ac:dyDescent="0.25">
      <c r="A42" s="101" t="s">
        <v>1369</v>
      </c>
      <c r="B42" s="165" t="s">
        <v>379</v>
      </c>
      <c r="C42" s="234" t="s">
        <v>380</v>
      </c>
      <c r="D42" s="165" t="s">
        <v>421</v>
      </c>
      <c r="E42" s="165" t="s">
        <v>778</v>
      </c>
      <c r="F42" s="165" t="s">
        <v>779</v>
      </c>
      <c r="G42" s="165" t="s">
        <v>1168</v>
      </c>
      <c r="H42" s="165" t="s">
        <v>781</v>
      </c>
      <c r="I42" s="166"/>
      <c r="J42" s="219"/>
      <c r="K42" s="164" t="s">
        <v>1169</v>
      </c>
      <c r="L42" s="165"/>
      <c r="M42" s="165" t="s">
        <v>147</v>
      </c>
      <c r="N42" s="183" t="s">
        <v>720</v>
      </c>
      <c r="O42" s="165" t="s">
        <v>721</v>
      </c>
      <c r="P42" s="143"/>
      <c r="Q42" s="70" t="s">
        <v>722</v>
      </c>
      <c r="R42" s="70" t="s">
        <v>783</v>
      </c>
      <c r="S42" s="165" t="s">
        <v>1170</v>
      </c>
      <c r="T42" s="165" t="s">
        <v>784</v>
      </c>
      <c r="U42" s="165" t="s">
        <v>1370</v>
      </c>
      <c r="V42" s="165" t="s">
        <v>786</v>
      </c>
      <c r="X42" s="191"/>
      <c r="Y42" s="191"/>
      <c r="AA42" s="193">
        <f>IF(OR(J42="Fail",ISBLANK(J42)),INDEX('Issue Code Table'!C:C,MATCH(N:N,'Issue Code Table'!A:A,0)),IF(M42="Critical",6,IF(M42="Significant",5,IF(M42="Moderate",3,2))))</f>
        <v>5</v>
      </c>
      <c r="AB42" s="191"/>
      <c r="AC42" s="191"/>
      <c r="AD42" s="191"/>
      <c r="AE42" s="191"/>
      <c r="AF42" s="191"/>
      <c r="AG42" s="191"/>
      <c r="AH42" s="191"/>
      <c r="AI42" s="191"/>
    </row>
    <row r="43" spans="1:36" s="194" customFormat="1" ht="85" customHeight="1" x14ac:dyDescent="0.25">
      <c r="A43" s="101" t="s">
        <v>1371</v>
      </c>
      <c r="B43" s="165" t="s">
        <v>371</v>
      </c>
      <c r="C43" s="234" t="s">
        <v>372</v>
      </c>
      <c r="D43" s="165" t="s">
        <v>421</v>
      </c>
      <c r="E43" s="165" t="s">
        <v>788</v>
      </c>
      <c r="F43" s="165" t="s">
        <v>789</v>
      </c>
      <c r="G43" s="165" t="s">
        <v>1172</v>
      </c>
      <c r="H43" s="165" t="s">
        <v>791</v>
      </c>
      <c r="I43" s="166"/>
      <c r="J43" s="219"/>
      <c r="K43" s="164" t="s">
        <v>1173</v>
      </c>
      <c r="L43" s="165"/>
      <c r="M43" s="165" t="s">
        <v>147</v>
      </c>
      <c r="N43" s="183" t="s">
        <v>793</v>
      </c>
      <c r="O43" s="165" t="s">
        <v>794</v>
      </c>
      <c r="P43" s="143"/>
      <c r="Q43" s="70" t="s">
        <v>795</v>
      </c>
      <c r="R43" s="70" t="s">
        <v>796</v>
      </c>
      <c r="S43" s="165" t="s">
        <v>1174</v>
      </c>
      <c r="T43" s="165" t="s">
        <v>797</v>
      </c>
      <c r="U43" s="165" t="s">
        <v>1372</v>
      </c>
      <c r="V43" s="165" t="s">
        <v>799</v>
      </c>
      <c r="X43" s="191"/>
      <c r="Y43" s="191"/>
      <c r="AA43" s="193">
        <f>IF(OR(J43="Fail",ISBLANK(J43)),INDEX('Issue Code Table'!C:C,MATCH(N:N,'Issue Code Table'!A:A,0)),IF(M43="Critical",6,IF(M43="Significant",5,IF(M43="Moderate",3,2))))</f>
        <v>6</v>
      </c>
      <c r="AB43" s="191"/>
      <c r="AC43" s="191"/>
      <c r="AD43" s="191"/>
      <c r="AE43" s="191"/>
      <c r="AF43" s="191"/>
      <c r="AG43" s="191"/>
      <c r="AH43" s="191"/>
      <c r="AI43" s="191"/>
    </row>
    <row r="44" spans="1:36" s="194" customFormat="1" ht="85" customHeight="1" x14ac:dyDescent="0.25">
      <c r="A44" s="101" t="s">
        <v>1373</v>
      </c>
      <c r="B44" s="165" t="s">
        <v>371</v>
      </c>
      <c r="C44" s="234" t="s">
        <v>372</v>
      </c>
      <c r="D44" s="165" t="s">
        <v>421</v>
      </c>
      <c r="E44" s="165" t="s">
        <v>801</v>
      </c>
      <c r="F44" s="165" t="s">
        <v>802</v>
      </c>
      <c r="G44" s="165" t="s">
        <v>1176</v>
      </c>
      <c r="H44" s="165" t="s">
        <v>804</v>
      </c>
      <c r="I44" s="166"/>
      <c r="J44" s="219"/>
      <c r="K44" s="164" t="s">
        <v>1177</v>
      </c>
      <c r="L44" s="165"/>
      <c r="M44" s="164" t="s">
        <v>147</v>
      </c>
      <c r="N44" s="183" t="s">
        <v>806</v>
      </c>
      <c r="O44" s="165" t="s">
        <v>807</v>
      </c>
      <c r="P44" s="143"/>
      <c r="Q44" s="70" t="s">
        <v>808</v>
      </c>
      <c r="R44" s="70" t="s">
        <v>809</v>
      </c>
      <c r="S44" s="165" t="s">
        <v>1178</v>
      </c>
      <c r="T44" s="165" t="s">
        <v>1374</v>
      </c>
      <c r="U44" s="165" t="s">
        <v>1375</v>
      </c>
      <c r="V44" s="165" t="s">
        <v>812</v>
      </c>
      <c r="X44" s="191"/>
      <c r="Y44" s="191"/>
      <c r="AA44" s="193">
        <f>IF(OR(J44="Fail",ISBLANK(J44)),INDEX('Issue Code Table'!C:C,MATCH(N:N,'Issue Code Table'!A:A,0)),IF(M44="Critical",6,IF(M44="Significant",5,IF(M44="Moderate",3,2))))</f>
        <v>6</v>
      </c>
      <c r="AB44" s="191"/>
      <c r="AC44" s="191"/>
      <c r="AD44" s="191"/>
      <c r="AE44" s="191"/>
      <c r="AF44" s="191"/>
      <c r="AG44" s="191"/>
      <c r="AH44" s="191"/>
      <c r="AI44" s="191"/>
      <c r="AJ44" s="191"/>
    </row>
    <row r="45" spans="1:36" s="194" customFormat="1" ht="85" customHeight="1" x14ac:dyDescent="0.25">
      <c r="A45" s="101" t="s">
        <v>1376</v>
      </c>
      <c r="B45" s="165" t="s">
        <v>371</v>
      </c>
      <c r="C45" s="234" t="s">
        <v>372</v>
      </c>
      <c r="D45" s="165" t="s">
        <v>421</v>
      </c>
      <c r="E45" s="165" t="s">
        <v>814</v>
      </c>
      <c r="F45" s="165" t="s">
        <v>1181</v>
      </c>
      <c r="G45" s="165" t="s">
        <v>1377</v>
      </c>
      <c r="H45" s="165" t="s">
        <v>817</v>
      </c>
      <c r="I45" s="166"/>
      <c r="J45" s="219"/>
      <c r="K45" s="164" t="s">
        <v>1183</v>
      </c>
      <c r="L45" s="165"/>
      <c r="M45" s="164" t="s">
        <v>147</v>
      </c>
      <c r="N45" s="183" t="s">
        <v>806</v>
      </c>
      <c r="O45" s="165" t="s">
        <v>807</v>
      </c>
      <c r="P45" s="143"/>
      <c r="Q45" s="70" t="s">
        <v>808</v>
      </c>
      <c r="R45" s="70" t="s">
        <v>819</v>
      </c>
      <c r="S45" s="165" t="s">
        <v>1184</v>
      </c>
      <c r="T45" s="165" t="s">
        <v>1378</v>
      </c>
      <c r="U45" s="165" t="s">
        <v>1379</v>
      </c>
      <c r="V45" s="165" t="s">
        <v>822</v>
      </c>
      <c r="X45" s="191"/>
      <c r="Y45" s="191"/>
      <c r="AA45" s="193">
        <f>IF(OR(J45="Fail",ISBLANK(J45)),INDEX('Issue Code Table'!C:C,MATCH(N:N,'Issue Code Table'!A:A,0)),IF(M45="Critical",6,IF(M45="Significant",5,IF(M45="Moderate",3,2))))</f>
        <v>6</v>
      </c>
      <c r="AB45" s="191"/>
      <c r="AC45" s="191"/>
      <c r="AD45" s="191"/>
      <c r="AE45" s="191"/>
      <c r="AF45" s="191"/>
      <c r="AG45" s="191"/>
      <c r="AH45" s="191"/>
      <c r="AI45" s="191"/>
      <c r="AJ45" s="191"/>
    </row>
    <row r="46" spans="1:36" s="194" customFormat="1" ht="85" customHeight="1" x14ac:dyDescent="0.25">
      <c r="A46" s="101" t="s">
        <v>1380</v>
      </c>
      <c r="B46" s="165" t="s">
        <v>824</v>
      </c>
      <c r="C46" s="234" t="s">
        <v>825</v>
      </c>
      <c r="D46" s="165" t="s">
        <v>421</v>
      </c>
      <c r="E46" s="165" t="s">
        <v>826</v>
      </c>
      <c r="F46" s="165" t="s">
        <v>1187</v>
      </c>
      <c r="G46" s="165" t="s">
        <v>828</v>
      </c>
      <c r="H46" s="165" t="s">
        <v>829</v>
      </c>
      <c r="I46" s="166"/>
      <c r="J46" s="219"/>
      <c r="K46" s="164" t="s">
        <v>830</v>
      </c>
      <c r="L46" s="165"/>
      <c r="M46" s="164" t="s">
        <v>164</v>
      </c>
      <c r="N46" s="183" t="s">
        <v>831</v>
      </c>
      <c r="O46" s="165" t="s">
        <v>832</v>
      </c>
      <c r="P46" s="143"/>
      <c r="Q46" s="70" t="s">
        <v>808</v>
      </c>
      <c r="R46" s="70" t="s">
        <v>833</v>
      </c>
      <c r="S46" s="165" t="s">
        <v>1189</v>
      </c>
      <c r="T46" s="165" t="s">
        <v>1381</v>
      </c>
      <c r="U46" s="165" t="s">
        <v>1382</v>
      </c>
      <c r="V46" s="165"/>
      <c r="X46" s="191"/>
      <c r="Y46" s="191"/>
      <c r="AA46" s="193">
        <f>IF(OR(J46="Fail",ISBLANK(J46)),INDEX('Issue Code Table'!C:C,MATCH(N:N,'Issue Code Table'!A:A,0)),IF(M46="Critical",6,IF(M46="Significant",5,IF(M46="Moderate",3,2))))</f>
        <v>4</v>
      </c>
      <c r="AB46" s="191"/>
      <c r="AC46" s="191"/>
      <c r="AD46" s="191"/>
      <c r="AE46" s="191"/>
      <c r="AF46" s="191"/>
      <c r="AG46" s="191"/>
      <c r="AH46" s="191"/>
      <c r="AI46" s="191"/>
      <c r="AJ46" s="191"/>
    </row>
    <row r="47" spans="1:36" s="194" customFormat="1" ht="85" customHeight="1" x14ac:dyDescent="0.25">
      <c r="A47" s="101" t="s">
        <v>1383</v>
      </c>
      <c r="B47" s="165" t="s">
        <v>232</v>
      </c>
      <c r="C47" s="165" t="s">
        <v>233</v>
      </c>
      <c r="D47" s="165" t="s">
        <v>421</v>
      </c>
      <c r="E47" s="165" t="s">
        <v>837</v>
      </c>
      <c r="F47" s="165" t="s">
        <v>838</v>
      </c>
      <c r="G47" s="165" t="s">
        <v>1384</v>
      </c>
      <c r="H47" s="165" t="s">
        <v>840</v>
      </c>
      <c r="I47" s="166"/>
      <c r="J47" s="219"/>
      <c r="K47" s="164" t="s">
        <v>841</v>
      </c>
      <c r="L47" s="165"/>
      <c r="M47" s="291" t="s">
        <v>164</v>
      </c>
      <c r="N47" s="183" t="s">
        <v>237</v>
      </c>
      <c r="O47" s="181" t="s">
        <v>238</v>
      </c>
      <c r="P47" s="143"/>
      <c r="Q47" s="70" t="s">
        <v>808</v>
      </c>
      <c r="R47" s="70" t="s">
        <v>842</v>
      </c>
      <c r="S47" s="165" t="s">
        <v>1193</v>
      </c>
      <c r="T47" s="165" t="s">
        <v>1385</v>
      </c>
      <c r="U47" s="165" t="s">
        <v>1386</v>
      </c>
      <c r="V47" s="165"/>
      <c r="X47" s="191"/>
      <c r="Y47" s="191"/>
      <c r="AA47" s="193">
        <f>IF(OR(J47="Fail",ISBLANK(J47)),INDEX('Issue Code Table'!C:C,MATCH(N:N,'Issue Code Table'!A:A,0)),IF(M47="Critical",6,IF(M47="Significant",5,IF(M47="Moderate",3,2))))</f>
        <v>4</v>
      </c>
      <c r="AB47" s="191"/>
      <c r="AC47" s="191"/>
      <c r="AD47" s="191"/>
      <c r="AE47" s="191"/>
      <c r="AF47" s="191"/>
      <c r="AG47" s="191"/>
      <c r="AH47" s="191"/>
      <c r="AI47" s="191"/>
      <c r="AJ47" s="191"/>
    </row>
    <row r="48" spans="1:36" s="194" customFormat="1" ht="85" customHeight="1" x14ac:dyDescent="0.25">
      <c r="A48" s="101" t="s">
        <v>1387</v>
      </c>
      <c r="B48" s="165" t="s">
        <v>215</v>
      </c>
      <c r="C48" s="165" t="s">
        <v>216</v>
      </c>
      <c r="D48" s="165" t="s">
        <v>421</v>
      </c>
      <c r="E48" s="165" t="s">
        <v>846</v>
      </c>
      <c r="F48" s="165" t="s">
        <v>847</v>
      </c>
      <c r="G48" s="165" t="s">
        <v>1388</v>
      </c>
      <c r="H48" s="165" t="s">
        <v>849</v>
      </c>
      <c r="I48" s="166"/>
      <c r="J48" s="219"/>
      <c r="K48" s="164" t="s">
        <v>850</v>
      </c>
      <c r="L48" s="165"/>
      <c r="M48" s="225" t="s">
        <v>147</v>
      </c>
      <c r="N48" s="183" t="s">
        <v>220</v>
      </c>
      <c r="O48" s="226" t="s">
        <v>221</v>
      </c>
      <c r="P48" s="143"/>
      <c r="Q48" s="70" t="s">
        <v>808</v>
      </c>
      <c r="R48" s="70" t="s">
        <v>851</v>
      </c>
      <c r="S48" s="165" t="s">
        <v>1198</v>
      </c>
      <c r="T48" s="165" t="s">
        <v>1389</v>
      </c>
      <c r="U48" s="165" t="s">
        <v>1390</v>
      </c>
      <c r="V48" s="165" t="s">
        <v>854</v>
      </c>
      <c r="X48" s="191"/>
      <c r="Y48" s="191"/>
      <c r="AA48" s="193">
        <f>IF(OR(J48="Fail",ISBLANK(J48)),INDEX('Issue Code Table'!C:C,MATCH(N:N,'Issue Code Table'!A:A,0)),IF(M48="Critical",6,IF(M48="Significant",5,IF(M48="Moderate",3,2))))</f>
        <v>5</v>
      </c>
      <c r="AB48" s="191"/>
      <c r="AC48" s="191"/>
      <c r="AD48" s="191"/>
      <c r="AE48" s="191"/>
      <c r="AF48" s="191"/>
      <c r="AG48" s="191"/>
      <c r="AH48" s="191"/>
      <c r="AI48" s="191"/>
      <c r="AJ48" s="191"/>
    </row>
    <row r="49" spans="1:36" ht="85" customHeight="1" x14ac:dyDescent="0.35">
      <c r="A49" s="101" t="s">
        <v>1391</v>
      </c>
      <c r="B49" s="165" t="s">
        <v>706</v>
      </c>
      <c r="C49" s="165" t="s">
        <v>707</v>
      </c>
      <c r="D49" s="165" t="s">
        <v>421</v>
      </c>
      <c r="E49" s="165" t="s">
        <v>856</v>
      </c>
      <c r="F49" s="165" t="s">
        <v>857</v>
      </c>
      <c r="G49" s="165" t="s">
        <v>1392</v>
      </c>
      <c r="H49" s="165" t="s">
        <v>859</v>
      </c>
      <c r="I49" s="166"/>
      <c r="J49" s="219"/>
      <c r="K49" s="164" t="s">
        <v>860</v>
      </c>
      <c r="L49" s="165"/>
      <c r="M49" s="164" t="s">
        <v>138</v>
      </c>
      <c r="N49" s="183" t="s">
        <v>861</v>
      </c>
      <c r="O49" s="165" t="s">
        <v>862</v>
      </c>
      <c r="P49" s="143"/>
      <c r="Q49" s="70" t="s">
        <v>863</v>
      </c>
      <c r="R49" s="70" t="s">
        <v>864</v>
      </c>
      <c r="S49" s="165" t="s">
        <v>1202</v>
      </c>
      <c r="T49" s="165" t="s">
        <v>1393</v>
      </c>
      <c r="U49" s="165" t="s">
        <v>1394</v>
      </c>
      <c r="V49" s="165" t="s">
        <v>867</v>
      </c>
      <c r="AA49" s="193">
        <f>IF(OR(J49="Fail",ISBLANK(J49)),INDEX('Issue Code Table'!C:C,MATCH(N:N,'Issue Code Table'!A:A,0)),IF(M49="Critical",6,IF(M49="Significant",5,IF(M49="Moderate",3,2))))</f>
        <v>7</v>
      </c>
    </row>
    <row r="50" spans="1:36" s="194" customFormat="1" ht="85" customHeight="1" x14ac:dyDescent="0.25">
      <c r="A50" s="101" t="s">
        <v>1395</v>
      </c>
      <c r="B50" s="165" t="s">
        <v>323</v>
      </c>
      <c r="C50" s="165" t="s">
        <v>324</v>
      </c>
      <c r="D50" s="165" t="s">
        <v>421</v>
      </c>
      <c r="E50" s="165" t="s">
        <v>869</v>
      </c>
      <c r="F50" s="165" t="s">
        <v>870</v>
      </c>
      <c r="G50" s="165" t="s">
        <v>1396</v>
      </c>
      <c r="H50" s="165" t="s">
        <v>872</v>
      </c>
      <c r="I50" s="166"/>
      <c r="J50" s="219"/>
      <c r="K50" s="164" t="s">
        <v>873</v>
      </c>
      <c r="L50" s="165"/>
      <c r="M50" s="164" t="s">
        <v>228</v>
      </c>
      <c r="N50" s="183" t="s">
        <v>874</v>
      </c>
      <c r="O50" s="165" t="s">
        <v>875</v>
      </c>
      <c r="P50" s="143"/>
      <c r="Q50" s="70" t="s">
        <v>863</v>
      </c>
      <c r="R50" s="70" t="s">
        <v>876</v>
      </c>
      <c r="S50" s="165" t="s">
        <v>1207</v>
      </c>
      <c r="T50" s="165" t="s">
        <v>1397</v>
      </c>
      <c r="U50" s="165" t="s">
        <v>1398</v>
      </c>
      <c r="V50" s="165"/>
      <c r="X50" s="191"/>
      <c r="Y50" s="191"/>
      <c r="AA50" s="193">
        <f>IF(OR(J50="Fail",ISBLANK(J50)),INDEX('Issue Code Table'!C:C,MATCH(N:N,'Issue Code Table'!A:A,0)),IF(M50="Critical",6,IF(M50="Significant",5,IF(M50="Moderate",3,2))))</f>
        <v>2</v>
      </c>
      <c r="AB50" s="191"/>
      <c r="AC50" s="191"/>
      <c r="AD50" s="191"/>
      <c r="AE50" s="191"/>
      <c r="AF50" s="191"/>
      <c r="AG50" s="191"/>
      <c r="AH50" s="191"/>
      <c r="AI50" s="191"/>
      <c r="AJ50" s="191"/>
    </row>
    <row r="51" spans="1:36" s="194" customFormat="1" ht="85" customHeight="1" x14ac:dyDescent="0.25">
      <c r="A51" s="101" t="s">
        <v>1399</v>
      </c>
      <c r="B51" s="165" t="s">
        <v>706</v>
      </c>
      <c r="C51" s="165" t="s">
        <v>707</v>
      </c>
      <c r="D51" s="165" t="s">
        <v>421</v>
      </c>
      <c r="E51" s="165" t="s">
        <v>880</v>
      </c>
      <c r="F51" s="165" t="s">
        <v>881</v>
      </c>
      <c r="G51" s="165" t="s">
        <v>1400</v>
      </c>
      <c r="H51" s="165" t="s">
        <v>883</v>
      </c>
      <c r="I51" s="166"/>
      <c r="J51" s="219"/>
      <c r="K51" s="164" t="s">
        <v>884</v>
      </c>
      <c r="L51" s="165"/>
      <c r="M51" s="164" t="s">
        <v>147</v>
      </c>
      <c r="N51" s="183" t="s">
        <v>885</v>
      </c>
      <c r="O51" s="165" t="s">
        <v>886</v>
      </c>
      <c r="P51" s="143"/>
      <c r="Q51" s="70" t="s">
        <v>863</v>
      </c>
      <c r="R51" s="70" t="s">
        <v>887</v>
      </c>
      <c r="S51" s="165" t="s">
        <v>1211</v>
      </c>
      <c r="T51" s="165" t="s">
        <v>1212</v>
      </c>
      <c r="U51" s="165" t="s">
        <v>1401</v>
      </c>
      <c r="V51" s="165" t="s">
        <v>890</v>
      </c>
      <c r="X51" s="191"/>
      <c r="Y51" s="191"/>
      <c r="AA51" s="193">
        <f>IF(OR(J51="Fail",ISBLANK(J51)),INDEX('Issue Code Table'!C:C,MATCH(N:N,'Issue Code Table'!A:A,0)),IF(M51="Critical",6,IF(M51="Significant",5,IF(M51="Moderate",3,2))))</f>
        <v>5</v>
      </c>
      <c r="AB51" s="191"/>
      <c r="AC51" s="191"/>
      <c r="AD51" s="191"/>
      <c r="AE51" s="191"/>
      <c r="AF51" s="191"/>
      <c r="AG51" s="191"/>
      <c r="AH51" s="191"/>
      <c r="AI51" s="191"/>
      <c r="AJ51" s="191"/>
    </row>
    <row r="52" spans="1:36" s="194" customFormat="1" ht="85" customHeight="1" x14ac:dyDescent="0.25">
      <c r="A52" s="101" t="s">
        <v>1402</v>
      </c>
      <c r="B52" s="165" t="s">
        <v>347</v>
      </c>
      <c r="C52" s="165" t="s">
        <v>696</v>
      </c>
      <c r="D52" s="165" t="s">
        <v>421</v>
      </c>
      <c r="E52" s="165" t="s">
        <v>892</v>
      </c>
      <c r="F52" s="165" t="s">
        <v>893</v>
      </c>
      <c r="G52" s="165" t="s">
        <v>1403</v>
      </c>
      <c r="H52" s="165" t="s">
        <v>895</v>
      </c>
      <c r="I52" s="166"/>
      <c r="J52" s="219"/>
      <c r="K52" s="164" t="s">
        <v>896</v>
      </c>
      <c r="L52" s="165"/>
      <c r="M52" s="164" t="s">
        <v>228</v>
      </c>
      <c r="N52" s="183" t="s">
        <v>897</v>
      </c>
      <c r="O52" s="165" t="s">
        <v>898</v>
      </c>
      <c r="P52" s="143"/>
      <c r="Q52" s="70" t="s">
        <v>863</v>
      </c>
      <c r="R52" s="70" t="s">
        <v>899</v>
      </c>
      <c r="S52" s="165" t="s">
        <v>1216</v>
      </c>
      <c r="T52" s="165" t="s">
        <v>1217</v>
      </c>
      <c r="U52" s="165" t="s">
        <v>1404</v>
      </c>
      <c r="V52" s="165"/>
      <c r="X52" s="191"/>
      <c r="Y52" s="191"/>
      <c r="AA52" s="193">
        <f>IF(OR(J52="Fail",ISBLANK(J52)),INDEX('Issue Code Table'!C:C,MATCH(N:N,'Issue Code Table'!A:A,0)),IF(M52="Critical",6,IF(M52="Significant",5,IF(M52="Moderate",3,2))))</f>
        <v>2</v>
      </c>
      <c r="AB52" s="191"/>
      <c r="AC52" s="191"/>
      <c r="AD52" s="191"/>
      <c r="AE52" s="191"/>
      <c r="AF52" s="191"/>
      <c r="AG52" s="191"/>
      <c r="AH52" s="191"/>
      <c r="AI52" s="191"/>
      <c r="AJ52" s="191"/>
    </row>
    <row r="53" spans="1:36" s="194" customFormat="1" ht="85" customHeight="1" x14ac:dyDescent="0.25">
      <c r="A53" s="101" t="s">
        <v>1405</v>
      </c>
      <c r="B53" s="165" t="s">
        <v>706</v>
      </c>
      <c r="C53" s="165" t="s">
        <v>707</v>
      </c>
      <c r="D53" s="165" t="s">
        <v>421</v>
      </c>
      <c r="E53" s="165" t="s">
        <v>903</v>
      </c>
      <c r="F53" s="165" t="s">
        <v>904</v>
      </c>
      <c r="G53" s="165" t="s">
        <v>1406</v>
      </c>
      <c r="H53" s="165" t="s">
        <v>907</v>
      </c>
      <c r="I53" s="166"/>
      <c r="J53" s="219"/>
      <c r="K53" s="164" t="s">
        <v>907</v>
      </c>
      <c r="L53" s="165"/>
      <c r="M53" s="164" t="s">
        <v>147</v>
      </c>
      <c r="N53" s="183" t="s">
        <v>885</v>
      </c>
      <c r="O53" s="165" t="s">
        <v>886</v>
      </c>
      <c r="P53" s="143"/>
      <c r="Q53" s="70" t="s">
        <v>863</v>
      </c>
      <c r="R53" s="70" t="s">
        <v>908</v>
      </c>
      <c r="S53" s="165" t="s">
        <v>1220</v>
      </c>
      <c r="T53" s="165" t="s">
        <v>1221</v>
      </c>
      <c r="U53" s="165" t="s">
        <v>1407</v>
      </c>
      <c r="V53" s="165" t="s">
        <v>911</v>
      </c>
      <c r="X53" s="191"/>
      <c r="Y53" s="191"/>
      <c r="AA53" s="193">
        <f>IF(OR(J53="Fail",ISBLANK(J53)),INDEX('Issue Code Table'!C:C,MATCH(N:N,'Issue Code Table'!A:A,0)),IF(M53="Critical",6,IF(M53="Significant",5,IF(M53="Moderate",3,2))))</f>
        <v>5</v>
      </c>
      <c r="AB53" s="191"/>
      <c r="AC53" s="191"/>
      <c r="AD53" s="191"/>
      <c r="AE53" s="191"/>
      <c r="AF53" s="191"/>
      <c r="AG53" s="191"/>
      <c r="AH53" s="191"/>
      <c r="AI53" s="191"/>
      <c r="AJ53" s="191"/>
    </row>
    <row r="54" spans="1:36" s="194" customFormat="1" ht="85" customHeight="1" x14ac:dyDescent="0.25">
      <c r="A54" s="101" t="s">
        <v>1408</v>
      </c>
      <c r="B54" s="165" t="s">
        <v>339</v>
      </c>
      <c r="C54" s="234" t="s">
        <v>340</v>
      </c>
      <c r="D54" s="165" t="s">
        <v>421</v>
      </c>
      <c r="E54" s="165" t="s">
        <v>913</v>
      </c>
      <c r="F54" s="165" t="s">
        <v>914</v>
      </c>
      <c r="G54" s="165" t="s">
        <v>1409</v>
      </c>
      <c r="H54" s="165" t="s">
        <v>916</v>
      </c>
      <c r="I54" s="166"/>
      <c r="J54" s="219"/>
      <c r="K54" s="164" t="s">
        <v>917</v>
      </c>
      <c r="L54" s="165"/>
      <c r="M54" s="164" t="s">
        <v>147</v>
      </c>
      <c r="N54" s="183" t="s">
        <v>918</v>
      </c>
      <c r="O54" s="165" t="s">
        <v>919</v>
      </c>
      <c r="P54" s="143"/>
      <c r="Q54" s="70" t="s">
        <v>863</v>
      </c>
      <c r="R54" s="70" t="s">
        <v>920</v>
      </c>
      <c r="S54" s="165" t="s">
        <v>1223</v>
      </c>
      <c r="T54" s="165" t="s">
        <v>1410</v>
      </c>
      <c r="U54" s="165" t="s">
        <v>1411</v>
      </c>
      <c r="V54" s="165" t="s">
        <v>923</v>
      </c>
      <c r="X54" s="191"/>
      <c r="Y54" s="191"/>
      <c r="AA54" s="193">
        <f>IF(OR(J54="Fail",ISBLANK(J54)),INDEX('Issue Code Table'!C:C,MATCH(N:N,'Issue Code Table'!A:A,0)),IF(M54="Critical",6,IF(M54="Significant",5,IF(M54="Moderate",3,2))))</f>
        <v>6</v>
      </c>
      <c r="AB54" s="191"/>
      <c r="AC54" s="191"/>
      <c r="AD54" s="191"/>
      <c r="AE54" s="191"/>
      <c r="AF54" s="191"/>
      <c r="AG54" s="191"/>
      <c r="AH54" s="191"/>
      <c r="AI54" s="191"/>
      <c r="AJ54" s="191"/>
    </row>
    <row r="55" spans="1:36" s="194" customFormat="1" ht="85" customHeight="1" x14ac:dyDescent="0.25">
      <c r="A55" s="101" t="s">
        <v>1412</v>
      </c>
      <c r="B55" s="165" t="s">
        <v>706</v>
      </c>
      <c r="C55" s="165" t="s">
        <v>707</v>
      </c>
      <c r="D55" s="165" t="s">
        <v>421</v>
      </c>
      <c r="E55" s="165" t="s">
        <v>925</v>
      </c>
      <c r="F55" s="165" t="s">
        <v>926</v>
      </c>
      <c r="G55" s="165" t="s">
        <v>1226</v>
      </c>
      <c r="H55" s="165" t="s">
        <v>928</v>
      </c>
      <c r="I55" s="166"/>
      <c r="J55" s="219"/>
      <c r="K55" s="164" t="s">
        <v>929</v>
      </c>
      <c r="L55" s="165"/>
      <c r="M55" s="164" t="s">
        <v>228</v>
      </c>
      <c r="N55" s="183" t="s">
        <v>897</v>
      </c>
      <c r="O55" s="165" t="s">
        <v>898</v>
      </c>
      <c r="P55" s="143"/>
      <c r="Q55" s="70" t="s">
        <v>863</v>
      </c>
      <c r="R55" s="70" t="s">
        <v>930</v>
      </c>
      <c r="S55" s="165" t="s">
        <v>1227</v>
      </c>
      <c r="T55" s="165" t="s">
        <v>1413</v>
      </c>
      <c r="U55" s="165" t="s">
        <v>1414</v>
      </c>
      <c r="V55" s="165"/>
      <c r="X55" s="191"/>
      <c r="Y55" s="191"/>
      <c r="AA55" s="193">
        <f>IF(OR(J55="Fail",ISBLANK(J55)),INDEX('Issue Code Table'!C:C,MATCH(N:N,'Issue Code Table'!A:A,0)),IF(M55="Critical",6,IF(M55="Significant",5,IF(M55="Moderate",3,2))))</f>
        <v>2</v>
      </c>
      <c r="AB55" s="191"/>
      <c r="AC55" s="191"/>
      <c r="AD55" s="191"/>
      <c r="AE55" s="191"/>
      <c r="AF55" s="191"/>
      <c r="AG55" s="191"/>
      <c r="AH55" s="191"/>
      <c r="AI55" s="191"/>
      <c r="AJ55" s="191"/>
    </row>
    <row r="56" spans="1:36" s="194" customFormat="1" ht="85" customHeight="1" x14ac:dyDescent="0.25">
      <c r="A56" s="101" t="s">
        <v>1415</v>
      </c>
      <c r="B56" s="165" t="s">
        <v>339</v>
      </c>
      <c r="C56" s="234" t="s">
        <v>340</v>
      </c>
      <c r="D56" s="165" t="s">
        <v>421</v>
      </c>
      <c r="E56" s="165" t="s">
        <v>934</v>
      </c>
      <c r="F56" s="165" t="s">
        <v>935</v>
      </c>
      <c r="G56" s="165" t="s">
        <v>1230</v>
      </c>
      <c r="H56" s="165" t="s">
        <v>937</v>
      </c>
      <c r="I56" s="166"/>
      <c r="J56" s="219"/>
      <c r="K56" s="164" t="s">
        <v>938</v>
      </c>
      <c r="L56" s="165"/>
      <c r="M56" s="164" t="s">
        <v>164</v>
      </c>
      <c r="N56" s="183" t="s">
        <v>344</v>
      </c>
      <c r="O56" s="165" t="s">
        <v>345</v>
      </c>
      <c r="P56" s="143"/>
      <c r="Q56" s="70" t="s">
        <v>939</v>
      </c>
      <c r="R56" s="70" t="s">
        <v>940</v>
      </c>
      <c r="S56" s="165" t="s">
        <v>1232</v>
      </c>
      <c r="T56" s="165" t="s">
        <v>1416</v>
      </c>
      <c r="U56" s="165" t="s">
        <v>1417</v>
      </c>
      <c r="V56" s="165"/>
      <c r="X56" s="191"/>
      <c r="Y56" s="191"/>
      <c r="AA56" s="193">
        <f>IF(OR(J56="Fail",ISBLANK(J56)),INDEX('Issue Code Table'!C:C,MATCH(N:N,'Issue Code Table'!A:A,0)),IF(M56="Critical",6,IF(M56="Significant",5,IF(M56="Moderate",3,2))))</f>
        <v>3</v>
      </c>
      <c r="AB56" s="191"/>
      <c r="AC56" s="191"/>
      <c r="AD56" s="191"/>
      <c r="AE56" s="191"/>
      <c r="AF56" s="191"/>
      <c r="AG56" s="191"/>
      <c r="AH56" s="191"/>
      <c r="AI56" s="191"/>
      <c r="AJ56" s="191"/>
    </row>
    <row r="57" spans="1:36" s="194" customFormat="1" ht="85" customHeight="1" x14ac:dyDescent="0.25">
      <c r="A57" s="101" t="s">
        <v>1418</v>
      </c>
      <c r="B57" s="165" t="s">
        <v>385</v>
      </c>
      <c r="C57" s="165" t="s">
        <v>386</v>
      </c>
      <c r="D57" s="165" t="s">
        <v>421</v>
      </c>
      <c r="E57" s="165" t="s">
        <v>944</v>
      </c>
      <c r="F57" s="165" t="s">
        <v>945</v>
      </c>
      <c r="G57" s="165" t="s">
        <v>946</v>
      </c>
      <c r="H57" s="165" t="s">
        <v>947</v>
      </c>
      <c r="I57" s="166"/>
      <c r="J57" s="219"/>
      <c r="K57" s="164" t="s">
        <v>1235</v>
      </c>
      <c r="L57" s="165"/>
      <c r="M57" s="164" t="s">
        <v>147</v>
      </c>
      <c r="N57" s="183" t="s">
        <v>720</v>
      </c>
      <c r="O57" s="165" t="s">
        <v>721</v>
      </c>
      <c r="P57" s="143"/>
      <c r="Q57" s="70" t="s">
        <v>949</v>
      </c>
      <c r="R57" s="70" t="s">
        <v>950</v>
      </c>
      <c r="S57" s="165" t="s">
        <v>1236</v>
      </c>
      <c r="T57" s="165" t="s">
        <v>1419</v>
      </c>
      <c r="U57" s="165" t="s">
        <v>1420</v>
      </c>
      <c r="V57" s="165" t="s">
        <v>1238</v>
      </c>
      <c r="X57" s="191"/>
      <c r="Y57" s="191"/>
      <c r="AA57" s="193">
        <f>IF(OR(J57="Fail",ISBLANK(J57)),INDEX('Issue Code Table'!C:C,MATCH(N:N,'Issue Code Table'!A:A,0)),IF(M57="Critical",6,IF(M57="Significant",5,IF(M57="Moderate",3,2))))</f>
        <v>5</v>
      </c>
      <c r="AB57" s="191"/>
      <c r="AC57" s="191"/>
      <c r="AD57" s="191"/>
      <c r="AE57" s="191"/>
      <c r="AF57" s="191"/>
      <c r="AG57" s="191"/>
      <c r="AH57" s="191"/>
      <c r="AI57" s="191"/>
      <c r="AJ57" s="191"/>
    </row>
    <row r="58" spans="1:36" s="194" customFormat="1" ht="85" customHeight="1" x14ac:dyDescent="0.25">
      <c r="A58" s="101" t="s">
        <v>1421</v>
      </c>
      <c r="B58" s="165" t="s">
        <v>385</v>
      </c>
      <c r="C58" s="165" t="s">
        <v>386</v>
      </c>
      <c r="D58" s="165" t="s">
        <v>421</v>
      </c>
      <c r="E58" s="165" t="s">
        <v>1422</v>
      </c>
      <c r="F58" s="165" t="s">
        <v>1423</v>
      </c>
      <c r="G58" s="165" t="s">
        <v>1424</v>
      </c>
      <c r="H58" s="165" t="s">
        <v>1425</v>
      </c>
      <c r="I58" s="166"/>
      <c r="J58" s="219"/>
      <c r="K58" s="164" t="s">
        <v>1426</v>
      </c>
      <c r="L58" s="165"/>
      <c r="M58" s="164" t="s">
        <v>147</v>
      </c>
      <c r="N58" s="183" t="s">
        <v>720</v>
      </c>
      <c r="O58" s="165" t="s">
        <v>721</v>
      </c>
      <c r="P58" s="143"/>
      <c r="Q58" s="70" t="s">
        <v>949</v>
      </c>
      <c r="R58" s="70" t="s">
        <v>1427</v>
      </c>
      <c r="S58" s="165"/>
      <c r="T58" s="165" t="s">
        <v>1428</v>
      </c>
      <c r="U58" s="165" t="s">
        <v>1429</v>
      </c>
      <c r="V58" s="165" t="s">
        <v>1430</v>
      </c>
      <c r="X58" s="191"/>
      <c r="Y58" s="191"/>
      <c r="AA58" s="193">
        <f>IF(OR(J58="Fail",ISBLANK(J58)),INDEX('Issue Code Table'!C:C,MATCH(N:N,'Issue Code Table'!A:A,0)),IF(M58="Critical",6,IF(M58="Significant",5,IF(M58="Moderate",3,2))))</f>
        <v>5</v>
      </c>
      <c r="AB58" s="191"/>
      <c r="AC58" s="191"/>
      <c r="AD58" s="191"/>
      <c r="AE58" s="191"/>
      <c r="AF58" s="191"/>
      <c r="AG58" s="191"/>
      <c r="AH58" s="191"/>
      <c r="AI58" s="191"/>
      <c r="AJ58" s="191"/>
    </row>
    <row r="59" spans="1:36" s="194" customFormat="1" ht="85" customHeight="1" x14ac:dyDescent="0.25">
      <c r="A59" s="101" t="s">
        <v>1431</v>
      </c>
      <c r="B59" s="165" t="s">
        <v>385</v>
      </c>
      <c r="C59" s="165" t="s">
        <v>386</v>
      </c>
      <c r="D59" s="165" t="s">
        <v>421</v>
      </c>
      <c r="E59" s="165" t="s">
        <v>1432</v>
      </c>
      <c r="F59" s="165" t="s">
        <v>1433</v>
      </c>
      <c r="G59" s="165" t="s">
        <v>1434</v>
      </c>
      <c r="H59" s="165" t="s">
        <v>1435</v>
      </c>
      <c r="I59" s="166"/>
      <c r="J59" s="219"/>
      <c r="K59" s="164" t="s">
        <v>1436</v>
      </c>
      <c r="L59" s="165"/>
      <c r="M59" s="164" t="s">
        <v>147</v>
      </c>
      <c r="N59" s="183" t="s">
        <v>720</v>
      </c>
      <c r="O59" s="165" t="s">
        <v>721</v>
      </c>
      <c r="P59" s="143"/>
      <c r="Q59" s="70" t="s">
        <v>949</v>
      </c>
      <c r="R59" s="70" t="s">
        <v>1437</v>
      </c>
      <c r="S59" s="165"/>
      <c r="T59" s="165" t="s">
        <v>1438</v>
      </c>
      <c r="U59" s="165" t="s">
        <v>1439</v>
      </c>
      <c r="V59" s="165" t="s">
        <v>1440</v>
      </c>
      <c r="X59" s="191"/>
      <c r="Y59" s="191"/>
      <c r="AA59" s="193">
        <f>IF(OR(J59="Fail",ISBLANK(J59)),INDEX('Issue Code Table'!C:C,MATCH(N:N,'Issue Code Table'!A:A,0)),IF(M59="Critical",6,IF(M59="Significant",5,IF(M59="Moderate",3,2))))</f>
        <v>5</v>
      </c>
      <c r="AB59" s="191"/>
      <c r="AC59" s="191"/>
      <c r="AD59" s="191"/>
      <c r="AE59" s="191"/>
      <c r="AF59" s="191"/>
      <c r="AG59" s="191"/>
      <c r="AH59" s="191"/>
      <c r="AI59" s="191"/>
      <c r="AJ59" s="191"/>
    </row>
    <row r="60" spans="1:36" s="194" customFormat="1" ht="85" customHeight="1" x14ac:dyDescent="0.25">
      <c r="A60" s="101" t="s">
        <v>1441</v>
      </c>
      <c r="B60" s="165" t="s">
        <v>393</v>
      </c>
      <c r="C60" s="234" t="s">
        <v>501</v>
      </c>
      <c r="D60" s="165" t="s">
        <v>421</v>
      </c>
      <c r="E60" s="165" t="s">
        <v>1442</v>
      </c>
      <c r="F60" s="165" t="s">
        <v>1443</v>
      </c>
      <c r="G60" s="165" t="s">
        <v>1444</v>
      </c>
      <c r="H60" s="165" t="s">
        <v>1445</v>
      </c>
      <c r="I60" s="166"/>
      <c r="J60" s="219"/>
      <c r="K60" s="164" t="s">
        <v>1446</v>
      </c>
      <c r="L60" s="165"/>
      <c r="M60" s="164" t="s">
        <v>147</v>
      </c>
      <c r="N60" s="183" t="s">
        <v>720</v>
      </c>
      <c r="O60" s="165" t="s">
        <v>721</v>
      </c>
      <c r="P60" s="143"/>
      <c r="Q60" s="70" t="s">
        <v>1447</v>
      </c>
      <c r="R60" s="70" t="s">
        <v>1448</v>
      </c>
      <c r="S60" s="165"/>
      <c r="T60" s="165" t="s">
        <v>1449</v>
      </c>
      <c r="U60" s="165" t="s">
        <v>1450</v>
      </c>
      <c r="V60" s="165" t="s">
        <v>1451</v>
      </c>
      <c r="X60" s="191"/>
      <c r="Y60" s="191"/>
      <c r="AA60" s="193">
        <f>IF(OR(J60="Fail",ISBLANK(J60)),INDEX('Issue Code Table'!C:C,MATCH(N:N,'Issue Code Table'!A:A,0)),IF(M60="Critical",6,IF(M60="Significant",5,IF(M60="Moderate",3,2))))</f>
        <v>5</v>
      </c>
      <c r="AB60" s="191"/>
      <c r="AC60" s="191"/>
      <c r="AD60" s="191"/>
      <c r="AE60" s="191"/>
      <c r="AF60" s="191"/>
      <c r="AG60" s="191"/>
      <c r="AH60" s="191"/>
      <c r="AI60" s="191"/>
      <c r="AJ60" s="191"/>
    </row>
    <row r="61" spans="1:36" s="190" customFormat="1" ht="14" x14ac:dyDescent="0.3">
      <c r="A61" s="106"/>
      <c r="B61" s="218" t="s">
        <v>406</v>
      </c>
      <c r="C61" s="106"/>
      <c r="D61" s="105"/>
      <c r="E61" s="105"/>
      <c r="F61" s="105"/>
      <c r="G61" s="223"/>
      <c r="H61" s="105"/>
      <c r="I61" s="105"/>
      <c r="J61" s="105"/>
      <c r="K61" s="105"/>
      <c r="L61" s="105"/>
      <c r="M61" s="105"/>
      <c r="N61" s="105"/>
      <c r="O61" s="105"/>
      <c r="P61" s="105"/>
      <c r="Q61" s="105"/>
      <c r="R61" s="105"/>
      <c r="S61" s="105"/>
      <c r="T61" s="223"/>
      <c r="U61" s="221"/>
      <c r="V61" s="221"/>
      <c r="AA61" s="105"/>
    </row>
    <row r="64" spans="1:36" hidden="1" x14ac:dyDescent="0.35"/>
    <row r="65" spans="5:5" hidden="1" x14ac:dyDescent="0.35"/>
    <row r="66" spans="5:5" hidden="1" x14ac:dyDescent="0.35">
      <c r="E66" s="190" t="s">
        <v>407</v>
      </c>
    </row>
    <row r="67" spans="5:5" hidden="1" x14ac:dyDescent="0.35">
      <c r="E67" s="190" t="s">
        <v>56</v>
      </c>
    </row>
    <row r="68" spans="5:5" hidden="1" x14ac:dyDescent="0.35">
      <c r="E68" s="190" t="s">
        <v>57</v>
      </c>
    </row>
    <row r="69" spans="5:5" hidden="1" x14ac:dyDescent="0.35">
      <c r="E69" s="190" t="s">
        <v>45</v>
      </c>
    </row>
    <row r="70" spans="5:5" hidden="1" x14ac:dyDescent="0.35">
      <c r="E70" s="190" t="s">
        <v>408</v>
      </c>
    </row>
    <row r="71" spans="5:5" hidden="1" x14ac:dyDescent="0.35">
      <c r="E71" s="190"/>
    </row>
    <row r="72" spans="5:5" hidden="1" x14ac:dyDescent="0.35">
      <c r="E72" s="197" t="s">
        <v>409</v>
      </c>
    </row>
    <row r="73" spans="5:5" hidden="1" x14ac:dyDescent="0.35">
      <c r="E73" s="197" t="s">
        <v>138</v>
      </c>
    </row>
    <row r="74" spans="5:5" hidden="1" x14ac:dyDescent="0.35">
      <c r="E74" s="197" t="s">
        <v>147</v>
      </c>
    </row>
    <row r="75" spans="5:5" hidden="1" x14ac:dyDescent="0.35">
      <c r="E75" s="197" t="s">
        <v>164</v>
      </c>
    </row>
    <row r="76" spans="5:5" hidden="1" x14ac:dyDescent="0.35">
      <c r="E76" s="197" t="s">
        <v>228</v>
      </c>
    </row>
    <row r="77" spans="5:5" hidden="1" x14ac:dyDescent="0.35"/>
    <row r="78" spans="5:5" hidden="1" x14ac:dyDescent="0.35"/>
    <row r="79" spans="5:5" hidden="1" x14ac:dyDescent="0.35"/>
  </sheetData>
  <protectedRanges>
    <protectedRange password="E1A2" sqref="N2:O2" name="Range1"/>
    <protectedRange password="E1A2" sqref="O21:O24" name="Range1_1_3_35_1"/>
  </protectedRanges>
  <autoFilter ref="A2:AJ61" xr:uid="{7EC9DE94-3FE9-4945-8736-3F87F20BBE68}"/>
  <phoneticPr fontId="25" type="noConversion"/>
  <conditionalFormatting sqref="J58:J60 J3:J56">
    <cfRule type="cellIs" dxfId="27" priority="14" stopIfTrue="1" operator="equal">
      <formula>"Fail"</formula>
    </cfRule>
    <cfRule type="cellIs" dxfId="26" priority="15" stopIfTrue="1" operator="equal">
      <formula>"Pass"</formula>
    </cfRule>
    <cfRule type="cellIs" dxfId="25" priority="16" stopIfTrue="1" operator="equal">
      <formula>"Info"</formula>
    </cfRule>
  </conditionalFormatting>
  <conditionalFormatting sqref="O21">
    <cfRule type="expression" dxfId="24" priority="13" stopIfTrue="1">
      <formula>ISERROR(AC21)</formula>
    </cfRule>
  </conditionalFormatting>
  <conditionalFormatting sqref="O22:O24">
    <cfRule type="expression" dxfId="23" priority="12" stopIfTrue="1">
      <formula>ISERROR(AC22)</formula>
    </cfRule>
  </conditionalFormatting>
  <conditionalFormatting sqref="O19">
    <cfRule type="expression" dxfId="22" priority="11" stopIfTrue="1">
      <formula>ISERROR(AC19)</formula>
    </cfRule>
  </conditionalFormatting>
  <conditionalFormatting sqref="N15:N19 N58 N3:N13 N60 N21:N56">
    <cfRule type="expression" dxfId="21" priority="17" stopIfTrue="1">
      <formula>ISERROR(AA3)</formula>
    </cfRule>
  </conditionalFormatting>
  <conditionalFormatting sqref="N14:N17">
    <cfRule type="expression" dxfId="20" priority="10" stopIfTrue="1">
      <formula>ISERROR(AA14)</formula>
    </cfRule>
  </conditionalFormatting>
  <conditionalFormatting sqref="J57">
    <cfRule type="cellIs" dxfId="19" priority="6" stopIfTrue="1" operator="equal">
      <formula>"Fail"</formula>
    </cfRule>
    <cfRule type="cellIs" dxfId="18" priority="7" stopIfTrue="1" operator="equal">
      <formula>"Pass"</formula>
    </cfRule>
    <cfRule type="cellIs" dxfId="17" priority="8" stopIfTrue="1" operator="equal">
      <formula>"Info"</formula>
    </cfRule>
  </conditionalFormatting>
  <conditionalFormatting sqref="N57">
    <cfRule type="expression" dxfId="16" priority="9" stopIfTrue="1">
      <formula>ISERROR(AA57)</formula>
    </cfRule>
  </conditionalFormatting>
  <conditionalFormatting sqref="N20">
    <cfRule type="expression" dxfId="15" priority="5" stopIfTrue="1">
      <formula>ISERROR(AA20)</formula>
    </cfRule>
  </conditionalFormatting>
  <conditionalFormatting sqref="N20">
    <cfRule type="expression" dxfId="14" priority="4" stopIfTrue="1">
      <formula>ISERROR(AA20)</formula>
    </cfRule>
  </conditionalFormatting>
  <conditionalFormatting sqref="N59">
    <cfRule type="expression" dxfId="13" priority="3" stopIfTrue="1">
      <formula>ISERROR(AA59)</formula>
    </cfRule>
  </conditionalFormatting>
  <conditionalFormatting sqref="N47">
    <cfRule type="expression" dxfId="12" priority="2" stopIfTrue="1">
      <formula>ISERROR(AA47)</formula>
    </cfRule>
  </conditionalFormatting>
  <conditionalFormatting sqref="N47">
    <cfRule type="expression" dxfId="11" priority="1" stopIfTrue="1">
      <formula>ISERROR(AA47)</formula>
    </cfRule>
  </conditionalFormatting>
  <dataValidations count="2">
    <dataValidation type="list" allowBlank="1" showInputMessage="1" showErrorMessage="1" sqref="J3:J60" xr:uid="{260933C7-6857-4821-BE31-13D84208DD60}">
      <formula1>$E$67:$E$70</formula1>
    </dataValidation>
    <dataValidation type="list" allowBlank="1" showInputMessage="1" showErrorMessage="1" sqref="M3:M60" xr:uid="{0E95BB5E-6644-42BE-8C4F-B34DA3A6A30D}">
      <formula1>$E$73:$E$76</formula1>
    </dataValidation>
  </dataValidations>
  <pageMargins left="0.7" right="0.7" top="0.75" bottom="0.75" header="0.3" footer="0.3"/>
  <pageSetup orientation="portrait" r:id="rId1"/>
  <headerFooter alignWithMargins="0"/>
  <rowBreaks count="1" manualBreakCount="1">
    <brk id="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5A2D-B22F-462F-8C2F-A5C3D05EBFB2}">
  <sheetPr>
    <tabColor theme="4" tint="-0.249977111117893"/>
  </sheetPr>
  <dimension ref="A1:AJ58"/>
  <sheetViews>
    <sheetView zoomScaleNormal="100" workbookViewId="0">
      <pane ySplit="2" topLeftCell="A3" activePane="bottomLeft" state="frozen"/>
      <selection activeCell="O1" sqref="O1"/>
      <selection pane="bottomLeft" activeCell="F4" sqref="F4"/>
    </sheetView>
  </sheetViews>
  <sheetFormatPr defaultColWidth="22.7265625" defaultRowHeight="14.5" x14ac:dyDescent="0.35"/>
  <cols>
    <col min="1" max="1" width="10.81640625" style="191" bestFit="1" customWidth="1"/>
    <col min="2" max="2" width="11.81640625" style="195" customWidth="1"/>
    <col min="3" max="3" width="17" style="196" customWidth="1"/>
    <col min="4" max="4" width="18.1796875" style="191" customWidth="1"/>
    <col min="5" max="5" width="24" style="191" customWidth="1"/>
    <col min="6" max="6" width="30.81640625" style="191" customWidth="1"/>
    <col min="7" max="7" width="27.81640625" style="194" customWidth="1"/>
    <col min="8" max="10" width="22.7265625" style="191" customWidth="1"/>
    <col min="11" max="11" width="22.7265625" style="195" hidden="1" customWidth="1"/>
    <col min="12" max="12" width="21.1796875" style="191" customWidth="1"/>
    <col min="13" max="13" width="12.54296875" style="195" customWidth="1"/>
    <col min="14" max="14" width="12" style="195" customWidth="1"/>
    <col min="15" max="15" width="39.54296875" style="195" customWidth="1"/>
    <col min="16" max="16" width="6.1796875" style="191" customWidth="1"/>
    <col min="17" max="18" width="22.7265625" style="195" customWidth="1"/>
    <col min="19" max="19" width="61.1796875" style="191" customWidth="1"/>
    <col min="20" max="20" width="49.7265625" style="194" customWidth="1"/>
    <col min="21" max="21" width="52.26953125" style="191" hidden="1" customWidth="1"/>
    <col min="22" max="22" width="45.81640625" style="191" hidden="1" customWidth="1"/>
    <col min="23" max="23" width="22.7265625" customWidth="1"/>
    <col min="24" max="25" width="22.7265625" style="191" customWidth="1"/>
    <col min="26" max="26" width="22.7265625" customWidth="1"/>
    <col min="27" max="27" width="22.7265625" style="191" hidden="1" customWidth="1"/>
    <col min="28" max="16384" width="22.7265625" style="191"/>
  </cols>
  <sheetData>
    <row r="1" spans="1:35" s="190" customFormat="1" ht="14" x14ac:dyDescent="0.3">
      <c r="A1" s="32" t="s">
        <v>55</v>
      </c>
      <c r="B1" s="187"/>
      <c r="C1" s="187"/>
      <c r="D1" s="33"/>
      <c r="E1" s="33"/>
      <c r="F1" s="33"/>
      <c r="G1" s="33"/>
      <c r="H1" s="33"/>
      <c r="I1" s="33"/>
      <c r="J1" s="33"/>
      <c r="K1" s="188"/>
      <c r="L1" s="189"/>
      <c r="M1" s="189"/>
      <c r="N1" s="189"/>
      <c r="O1" s="189"/>
      <c r="P1" s="189"/>
      <c r="Q1" s="189"/>
      <c r="R1" s="189"/>
      <c r="S1" s="189"/>
      <c r="T1" s="224"/>
      <c r="U1" s="221"/>
      <c r="V1" s="221"/>
      <c r="AA1" s="189"/>
    </row>
    <row r="2" spans="1:35" ht="45.75" customHeight="1" x14ac:dyDescent="0.35">
      <c r="A2" s="54" t="s">
        <v>116</v>
      </c>
      <c r="B2" s="54" t="s">
        <v>117</v>
      </c>
      <c r="C2" s="67" t="s">
        <v>118</v>
      </c>
      <c r="D2" s="54" t="s">
        <v>119</v>
      </c>
      <c r="E2" s="54" t="s">
        <v>410</v>
      </c>
      <c r="F2" s="54" t="s">
        <v>411</v>
      </c>
      <c r="G2" s="54" t="s">
        <v>121</v>
      </c>
      <c r="H2" s="54" t="s">
        <v>122</v>
      </c>
      <c r="I2" s="54" t="s">
        <v>123</v>
      </c>
      <c r="J2" s="54" t="s">
        <v>124</v>
      </c>
      <c r="K2" s="66" t="s">
        <v>412</v>
      </c>
      <c r="L2" s="54" t="s">
        <v>125</v>
      </c>
      <c r="M2" s="54" t="s">
        <v>126</v>
      </c>
      <c r="N2" s="109" t="s">
        <v>127</v>
      </c>
      <c r="O2" s="109" t="s">
        <v>413</v>
      </c>
      <c r="P2" s="143"/>
      <c r="Q2" s="68" t="s">
        <v>414</v>
      </c>
      <c r="R2" s="69" t="s">
        <v>415</v>
      </c>
      <c r="S2" s="69" t="s">
        <v>954</v>
      </c>
      <c r="T2" s="69" t="s">
        <v>417</v>
      </c>
      <c r="U2" s="240" t="s">
        <v>418</v>
      </c>
      <c r="V2" s="240" t="s">
        <v>419</v>
      </c>
      <c r="AA2" s="71" t="s">
        <v>129</v>
      </c>
    </row>
    <row r="3" spans="1:35" ht="75.75" customHeight="1" x14ac:dyDescent="0.35">
      <c r="A3" s="101" t="s">
        <v>1452</v>
      </c>
      <c r="B3" s="297" t="s">
        <v>244</v>
      </c>
      <c r="C3" s="297" t="s">
        <v>1453</v>
      </c>
      <c r="D3" s="165" t="s">
        <v>728</v>
      </c>
      <c r="E3" s="165" t="s">
        <v>1454</v>
      </c>
      <c r="F3" s="245" t="s">
        <v>1455</v>
      </c>
      <c r="G3" s="245" t="s">
        <v>1456</v>
      </c>
      <c r="H3" s="165" t="s">
        <v>1457</v>
      </c>
      <c r="I3" s="165"/>
      <c r="J3" s="219"/>
      <c r="K3" s="164" t="s">
        <v>1458</v>
      </c>
      <c r="L3" s="165"/>
      <c r="M3" s="165" t="s">
        <v>164</v>
      </c>
      <c r="N3" s="165" t="s">
        <v>1459</v>
      </c>
      <c r="O3" s="165" t="s">
        <v>1460</v>
      </c>
      <c r="P3" s="143"/>
      <c r="Q3" s="65" t="s">
        <v>1461</v>
      </c>
      <c r="R3" s="65" t="s">
        <v>1462</v>
      </c>
      <c r="S3" s="165" t="s">
        <v>1463</v>
      </c>
      <c r="T3" s="245" t="s">
        <v>1464</v>
      </c>
      <c r="U3" s="245" t="s">
        <v>1465</v>
      </c>
      <c r="V3" s="165"/>
      <c r="AA3" s="193">
        <f>IF(OR(J3="Fail",ISBLANK(J3)),INDEX('Issue Code Table'!C:C,MATCH(N:N,'Issue Code Table'!A:A,0)),IF(M3="Critical",6,IF(M3="Significant",5,IF(M3="Moderate",3,2))))</f>
        <v>4</v>
      </c>
    </row>
    <row r="4" spans="1:35" ht="59.25" customHeight="1" x14ac:dyDescent="0.35">
      <c r="A4" s="101" t="s">
        <v>1466</v>
      </c>
      <c r="B4" s="165" t="s">
        <v>180</v>
      </c>
      <c r="C4" s="165" t="s">
        <v>181</v>
      </c>
      <c r="D4" s="165" t="s">
        <v>728</v>
      </c>
      <c r="E4" s="165" t="s">
        <v>1467</v>
      </c>
      <c r="F4" s="245" t="s">
        <v>1468</v>
      </c>
      <c r="G4" s="245" t="s">
        <v>1469</v>
      </c>
      <c r="H4" s="165" t="s">
        <v>1470</v>
      </c>
      <c r="I4" s="165"/>
      <c r="J4" s="219"/>
      <c r="K4" s="165" t="s">
        <v>1471</v>
      </c>
      <c r="L4" s="165"/>
      <c r="M4" s="165" t="s">
        <v>147</v>
      </c>
      <c r="N4" s="183" t="s">
        <v>212</v>
      </c>
      <c r="O4" s="165" t="s">
        <v>213</v>
      </c>
      <c r="P4" s="143"/>
      <c r="Q4" s="65" t="s">
        <v>427</v>
      </c>
      <c r="R4" s="65" t="s">
        <v>428</v>
      </c>
      <c r="S4" s="165" t="s">
        <v>1472</v>
      </c>
      <c r="T4" s="245" t="s">
        <v>1473</v>
      </c>
      <c r="U4" s="245" t="s">
        <v>1474</v>
      </c>
      <c r="V4" s="165" t="s">
        <v>1475</v>
      </c>
      <c r="AA4" s="193">
        <f>IF(OR(J4="Fail",ISBLANK(J4)),INDEX('Issue Code Table'!C:C,MATCH(N:N,'Issue Code Table'!A:A,0)),IF(M4="Critical",6,IF(M4="Significant",5,IF(M4="Moderate",3,2))))</f>
        <v>5</v>
      </c>
    </row>
    <row r="5" spans="1:35" ht="80.25" customHeight="1" x14ac:dyDescent="0.35">
      <c r="A5" s="101" t="s">
        <v>1476</v>
      </c>
      <c r="B5" s="165" t="s">
        <v>180</v>
      </c>
      <c r="C5" s="165" t="s">
        <v>181</v>
      </c>
      <c r="D5" s="165" t="s">
        <v>728</v>
      </c>
      <c r="E5" s="165" t="s">
        <v>1477</v>
      </c>
      <c r="F5" s="245" t="s">
        <v>1478</v>
      </c>
      <c r="G5" s="245" t="s">
        <v>1479</v>
      </c>
      <c r="H5" s="165" t="s">
        <v>425</v>
      </c>
      <c r="I5" s="165"/>
      <c r="J5" s="219"/>
      <c r="K5" s="164" t="s">
        <v>1480</v>
      </c>
      <c r="L5" s="165"/>
      <c r="M5" s="165" t="s">
        <v>147</v>
      </c>
      <c r="N5" s="183" t="s">
        <v>212</v>
      </c>
      <c r="O5" s="165" t="s">
        <v>213</v>
      </c>
      <c r="P5" s="143"/>
      <c r="Q5" s="65" t="s">
        <v>427</v>
      </c>
      <c r="R5" s="65" t="s">
        <v>441</v>
      </c>
      <c r="S5" s="165" t="s">
        <v>1481</v>
      </c>
      <c r="T5" s="245" t="s">
        <v>1482</v>
      </c>
      <c r="U5" s="245" t="s">
        <v>1483</v>
      </c>
      <c r="V5" s="165" t="s">
        <v>1484</v>
      </c>
      <c r="AA5" s="193">
        <f>IF(OR(J5="Fail",ISBLANK(J5)),INDEX('Issue Code Table'!C:C,MATCH(N:N,'Issue Code Table'!A:A,0)),IF(M5="Critical",6,IF(M5="Significant",5,IF(M5="Moderate",3,2))))</f>
        <v>5</v>
      </c>
    </row>
    <row r="6" spans="1:35" ht="76.5" customHeight="1" x14ac:dyDescent="0.35">
      <c r="A6" s="101" t="s">
        <v>1485</v>
      </c>
      <c r="B6" s="165" t="s">
        <v>434</v>
      </c>
      <c r="C6" s="165" t="s">
        <v>435</v>
      </c>
      <c r="D6" s="165" t="s">
        <v>728</v>
      </c>
      <c r="E6" s="165" t="s">
        <v>1486</v>
      </c>
      <c r="F6" s="245" t="s">
        <v>1487</v>
      </c>
      <c r="G6" s="245" t="s">
        <v>1488</v>
      </c>
      <c r="H6" s="165" t="s">
        <v>961</v>
      </c>
      <c r="I6" s="165"/>
      <c r="J6" s="219"/>
      <c r="K6" s="164" t="s">
        <v>962</v>
      </c>
      <c r="L6" s="165"/>
      <c r="M6" s="165" t="s">
        <v>147</v>
      </c>
      <c r="N6" s="293" t="s">
        <v>212</v>
      </c>
      <c r="O6" s="165" t="s">
        <v>213</v>
      </c>
      <c r="P6" s="143"/>
      <c r="Q6" s="65" t="s">
        <v>427</v>
      </c>
      <c r="R6" s="65" t="s">
        <v>452</v>
      </c>
      <c r="S6" s="165" t="s">
        <v>1489</v>
      </c>
      <c r="T6" s="262" t="s">
        <v>1490</v>
      </c>
      <c r="U6" s="245" t="s">
        <v>1491</v>
      </c>
      <c r="V6" s="165" t="s">
        <v>1492</v>
      </c>
      <c r="AA6" s="193">
        <f>IF(OR(J6="Fail",ISBLANK(J6)),INDEX('Issue Code Table'!C:C,MATCH(N:N,'Issue Code Table'!A:A,0)),IF(M6="Critical",6,IF(M6="Significant",5,IF(M6="Moderate",3,2))))</f>
        <v>5</v>
      </c>
    </row>
    <row r="7" spans="1:35" ht="72" customHeight="1" x14ac:dyDescent="0.35">
      <c r="A7" s="101" t="s">
        <v>1493</v>
      </c>
      <c r="B7" s="165" t="s">
        <v>232</v>
      </c>
      <c r="C7" s="165" t="s">
        <v>233</v>
      </c>
      <c r="D7" s="165" t="s">
        <v>728</v>
      </c>
      <c r="E7" s="165" t="s">
        <v>1494</v>
      </c>
      <c r="F7" s="245" t="s">
        <v>1495</v>
      </c>
      <c r="G7" s="245" t="s">
        <v>1496</v>
      </c>
      <c r="H7" s="245" t="s">
        <v>1497</v>
      </c>
      <c r="I7" s="165"/>
      <c r="J7" s="219"/>
      <c r="K7" s="164" t="s">
        <v>1498</v>
      </c>
      <c r="L7" s="165"/>
      <c r="M7" s="165" t="s">
        <v>164</v>
      </c>
      <c r="N7" s="183" t="s">
        <v>237</v>
      </c>
      <c r="O7" s="165" t="s">
        <v>238</v>
      </c>
      <c r="P7" s="143"/>
      <c r="Q7" s="65" t="s">
        <v>494</v>
      </c>
      <c r="R7" s="65" t="s">
        <v>495</v>
      </c>
      <c r="S7" s="165" t="s">
        <v>1499</v>
      </c>
      <c r="T7" s="245" t="s">
        <v>1500</v>
      </c>
      <c r="U7" s="245" t="s">
        <v>1501</v>
      </c>
      <c r="V7" s="165"/>
      <c r="AA7" s="193">
        <f>IF(OR(J7="Fail",ISBLANK(J7)),INDEX('Issue Code Table'!C:C,MATCH(N:N,'Issue Code Table'!A:A,0)),IF(M7="Critical",6,IF(M7="Significant",5,IF(M7="Moderate",3,2))))</f>
        <v>4</v>
      </c>
    </row>
    <row r="8" spans="1:35" ht="72" customHeight="1" x14ac:dyDescent="0.35">
      <c r="A8" s="101" t="s">
        <v>1502</v>
      </c>
      <c r="B8" s="165" t="s">
        <v>434</v>
      </c>
      <c r="C8" s="165" t="s">
        <v>435</v>
      </c>
      <c r="D8" s="165" t="s">
        <v>728</v>
      </c>
      <c r="E8" s="165" t="s">
        <v>1503</v>
      </c>
      <c r="F8" s="245" t="s">
        <v>1504</v>
      </c>
      <c r="G8" s="245" t="s">
        <v>1505</v>
      </c>
      <c r="H8" s="165" t="s">
        <v>1506</v>
      </c>
      <c r="I8" s="165"/>
      <c r="J8" s="219"/>
      <c r="K8" s="164" t="s">
        <v>1507</v>
      </c>
      <c r="L8" s="165"/>
      <c r="M8" s="165" t="s">
        <v>147</v>
      </c>
      <c r="N8" s="293" t="s">
        <v>212</v>
      </c>
      <c r="O8" s="165" t="s">
        <v>213</v>
      </c>
      <c r="P8" s="143"/>
      <c r="Q8" s="65" t="s">
        <v>494</v>
      </c>
      <c r="R8" s="65" t="s">
        <v>509</v>
      </c>
      <c r="S8" s="165" t="s">
        <v>1508</v>
      </c>
      <c r="T8" s="245" t="s">
        <v>1509</v>
      </c>
      <c r="U8" s="245" t="s">
        <v>1510</v>
      </c>
      <c r="V8" s="165" t="s">
        <v>1511</v>
      </c>
      <c r="AA8" s="193">
        <f>IF(OR(J8="Fail",ISBLANK(J8)),INDEX('Issue Code Table'!C:C,MATCH(N:N,'Issue Code Table'!A:A,0)),IF(M8="Critical",6,IF(M8="Significant",5,IF(M8="Moderate",3,2))))</f>
        <v>5</v>
      </c>
    </row>
    <row r="9" spans="1:35" ht="47.25" customHeight="1" x14ac:dyDescent="0.35">
      <c r="A9" s="101" t="s">
        <v>1512</v>
      </c>
      <c r="B9" s="165" t="s">
        <v>278</v>
      </c>
      <c r="C9" s="165" t="s">
        <v>279</v>
      </c>
      <c r="D9" s="165" t="s">
        <v>728</v>
      </c>
      <c r="E9" s="165" t="s">
        <v>1513</v>
      </c>
      <c r="F9" s="245" t="s">
        <v>1514</v>
      </c>
      <c r="G9" s="245" t="s">
        <v>1515</v>
      </c>
      <c r="H9" s="165" t="s">
        <v>1516</v>
      </c>
      <c r="I9" s="165"/>
      <c r="J9" s="219"/>
      <c r="K9" s="164" t="s">
        <v>1517</v>
      </c>
      <c r="L9" s="165"/>
      <c r="M9" s="165" t="s">
        <v>147</v>
      </c>
      <c r="N9" s="183" t="s">
        <v>616</v>
      </c>
      <c r="O9" s="165" t="s">
        <v>617</v>
      </c>
      <c r="P9" s="143"/>
      <c r="Q9" s="65" t="s">
        <v>1064</v>
      </c>
      <c r="R9" s="65" t="s">
        <v>1065</v>
      </c>
      <c r="S9" s="165" t="s">
        <v>1518</v>
      </c>
      <c r="T9" s="245" t="s">
        <v>1519</v>
      </c>
      <c r="U9" s="245" t="s">
        <v>1520</v>
      </c>
      <c r="V9" s="165" t="s">
        <v>1521</v>
      </c>
      <c r="AA9" s="193">
        <f>IF(OR(J9="Fail",ISBLANK(J9)),INDEX('Issue Code Table'!C:C,MATCH(N:N,'Issue Code Table'!A:A,0)),IF(M9="Critical",6,IF(M9="Significant",5,IF(M9="Moderate",3,2))))</f>
        <v>6</v>
      </c>
    </row>
    <row r="10" spans="1:35" ht="46.5" customHeight="1" x14ac:dyDescent="0.35">
      <c r="A10" s="101" t="s">
        <v>1522</v>
      </c>
      <c r="B10" s="165" t="s">
        <v>278</v>
      </c>
      <c r="C10" s="165" t="s">
        <v>279</v>
      </c>
      <c r="D10" s="165" t="s">
        <v>728</v>
      </c>
      <c r="E10" s="165" t="s">
        <v>1523</v>
      </c>
      <c r="F10" s="245" t="s">
        <v>1524</v>
      </c>
      <c r="G10" s="245" t="s">
        <v>1525</v>
      </c>
      <c r="H10" s="165" t="s">
        <v>1526</v>
      </c>
      <c r="I10" s="165"/>
      <c r="J10" s="219"/>
      <c r="K10" s="164" t="s">
        <v>1527</v>
      </c>
      <c r="L10" s="165"/>
      <c r="M10" s="165" t="s">
        <v>147</v>
      </c>
      <c r="N10" s="183" t="s">
        <v>616</v>
      </c>
      <c r="O10" s="165" t="s">
        <v>617</v>
      </c>
      <c r="P10" s="143"/>
      <c r="Q10" s="65" t="s">
        <v>1064</v>
      </c>
      <c r="R10" s="65" t="s">
        <v>1090</v>
      </c>
      <c r="S10" s="165" t="s">
        <v>1528</v>
      </c>
      <c r="T10" s="245" t="s">
        <v>1529</v>
      </c>
      <c r="U10" s="245" t="s">
        <v>1530</v>
      </c>
      <c r="V10" s="165" t="s">
        <v>1531</v>
      </c>
      <c r="AA10" s="193">
        <f>IF(OR(J10="Fail",ISBLANK(J10)),INDEX('Issue Code Table'!C:C,MATCH(N:N,'Issue Code Table'!A:A,0)),IF(M10="Critical",6,IF(M10="Significant",5,IF(M10="Moderate",3,2))))</f>
        <v>6</v>
      </c>
    </row>
    <row r="11" spans="1:35" ht="60" customHeight="1" x14ac:dyDescent="0.35">
      <c r="A11" s="101" t="s">
        <v>1532</v>
      </c>
      <c r="B11" s="297" t="s">
        <v>379</v>
      </c>
      <c r="C11" s="297" t="s">
        <v>380</v>
      </c>
      <c r="D11" s="165" t="s">
        <v>728</v>
      </c>
      <c r="E11" s="165" t="s">
        <v>1533</v>
      </c>
      <c r="F11" s="245" t="s">
        <v>1534</v>
      </c>
      <c r="G11" s="245" t="s">
        <v>1535</v>
      </c>
      <c r="H11" s="165" t="s">
        <v>1536</v>
      </c>
      <c r="I11" s="165"/>
      <c r="J11" s="219"/>
      <c r="K11" s="164" t="s">
        <v>1537</v>
      </c>
      <c r="L11" s="165"/>
      <c r="M11" s="165" t="s">
        <v>164</v>
      </c>
      <c r="N11" s="183" t="s">
        <v>640</v>
      </c>
      <c r="O11" s="165" t="s">
        <v>641</v>
      </c>
      <c r="P11" s="143"/>
      <c r="Q11" s="65" t="s">
        <v>604</v>
      </c>
      <c r="R11" s="65" t="s">
        <v>629</v>
      </c>
      <c r="S11" s="165" t="s">
        <v>1538</v>
      </c>
      <c r="T11" s="245" t="s">
        <v>1539</v>
      </c>
      <c r="U11" s="245" t="s">
        <v>1540</v>
      </c>
      <c r="V11" s="165"/>
      <c r="AA11" s="193">
        <f>IF(OR(J11="Fail",ISBLANK(J11)),INDEX('Issue Code Table'!C:C,MATCH(N:N,'Issue Code Table'!A:A,0)),IF(M11="Critical",6,IF(M11="Significant",5,IF(M11="Moderate",3,2))))</f>
        <v>4</v>
      </c>
    </row>
    <row r="12" spans="1:35" s="194" customFormat="1" ht="69.75" customHeight="1" x14ac:dyDescent="0.25">
      <c r="A12" s="101" t="s">
        <v>1541</v>
      </c>
      <c r="B12" s="165" t="s">
        <v>706</v>
      </c>
      <c r="C12" s="234" t="s">
        <v>707</v>
      </c>
      <c r="D12" s="165" t="s">
        <v>728</v>
      </c>
      <c r="E12" s="226" t="s">
        <v>1542</v>
      </c>
      <c r="F12" s="245" t="s">
        <v>1543</v>
      </c>
      <c r="G12" s="245" t="s">
        <v>1544</v>
      </c>
      <c r="H12" s="245" t="s">
        <v>1545</v>
      </c>
      <c r="I12" s="165"/>
      <c r="J12" s="219"/>
      <c r="K12" s="164" t="s">
        <v>1546</v>
      </c>
      <c r="L12" s="165"/>
      <c r="M12" s="165" t="s">
        <v>164</v>
      </c>
      <c r="N12" s="183" t="s">
        <v>640</v>
      </c>
      <c r="O12" s="165" t="s">
        <v>641</v>
      </c>
      <c r="P12" s="143"/>
      <c r="Q12" s="65" t="s">
        <v>604</v>
      </c>
      <c r="R12" s="65" t="s">
        <v>1547</v>
      </c>
      <c r="S12" s="165" t="s">
        <v>1548</v>
      </c>
      <c r="T12" s="245" t="s">
        <v>1549</v>
      </c>
      <c r="U12" s="245" t="s">
        <v>1550</v>
      </c>
      <c r="V12" s="165"/>
      <c r="X12" s="191"/>
      <c r="Y12" s="191"/>
      <c r="AA12" s="193">
        <f>IF(OR(J12="Fail",ISBLANK(J12)),INDEX('Issue Code Table'!C:C,MATCH(N:N,'Issue Code Table'!A:A,0)),IF(M12="Critical",6,IF(M12="Significant",5,IF(M12="Moderate",3,2))))</f>
        <v>4</v>
      </c>
      <c r="AB12" s="191"/>
      <c r="AC12" s="191"/>
      <c r="AD12" s="191"/>
      <c r="AE12" s="191"/>
      <c r="AF12" s="191"/>
      <c r="AG12" s="191"/>
      <c r="AH12" s="191"/>
      <c r="AI12" s="191"/>
    </row>
    <row r="13" spans="1:35" ht="59.25" customHeight="1" x14ac:dyDescent="0.35">
      <c r="A13" s="101" t="s">
        <v>1551</v>
      </c>
      <c r="B13" s="226" t="s">
        <v>371</v>
      </c>
      <c r="C13" s="226" t="s">
        <v>372</v>
      </c>
      <c r="D13" s="165" t="s">
        <v>728</v>
      </c>
      <c r="E13" s="226" t="s">
        <v>1552</v>
      </c>
      <c r="F13" s="245" t="s">
        <v>1553</v>
      </c>
      <c r="G13" s="245" t="s">
        <v>1554</v>
      </c>
      <c r="H13" s="245" t="s">
        <v>1555</v>
      </c>
      <c r="I13" s="165"/>
      <c r="J13" s="219"/>
      <c r="K13" s="164" t="s">
        <v>1556</v>
      </c>
      <c r="L13" s="165"/>
      <c r="M13" s="165" t="s">
        <v>164</v>
      </c>
      <c r="N13" s="226" t="s">
        <v>640</v>
      </c>
      <c r="O13" s="226" t="s">
        <v>641</v>
      </c>
      <c r="P13" s="143"/>
      <c r="Q13" s="65" t="s">
        <v>604</v>
      </c>
      <c r="R13" s="65" t="s">
        <v>1557</v>
      </c>
      <c r="S13" s="165" t="s">
        <v>1558</v>
      </c>
      <c r="T13" s="245" t="s">
        <v>1559</v>
      </c>
      <c r="U13" s="245" t="s">
        <v>1560</v>
      </c>
      <c r="V13" s="165"/>
      <c r="AA13" s="193">
        <f>IF(OR(J13="Fail",ISBLANK(J13)),INDEX('Issue Code Table'!C:C,MATCH(N:N,'Issue Code Table'!A:A,0)),IF(M13="Critical",6,IF(M13="Significant",5,IF(M13="Moderate",3,2))))</f>
        <v>4</v>
      </c>
    </row>
    <row r="14" spans="1:35" ht="59.25" customHeight="1" x14ac:dyDescent="0.35">
      <c r="A14" s="101" t="s">
        <v>1561</v>
      </c>
      <c r="B14" s="165" t="s">
        <v>207</v>
      </c>
      <c r="C14" s="165" t="s">
        <v>208</v>
      </c>
      <c r="D14" s="165" t="s">
        <v>728</v>
      </c>
      <c r="E14" s="226" t="s">
        <v>1562</v>
      </c>
      <c r="F14" s="245" t="s">
        <v>1563</v>
      </c>
      <c r="G14" s="245" t="s">
        <v>1564</v>
      </c>
      <c r="H14" s="245" t="s">
        <v>670</v>
      </c>
      <c r="I14" s="165"/>
      <c r="J14" s="219"/>
      <c r="K14" s="164" t="s">
        <v>1122</v>
      </c>
      <c r="L14" s="165"/>
      <c r="M14" s="165" t="s">
        <v>164</v>
      </c>
      <c r="N14" s="183" t="s">
        <v>640</v>
      </c>
      <c r="O14" s="165" t="s">
        <v>641</v>
      </c>
      <c r="P14" s="143"/>
      <c r="Q14" s="65" t="s">
        <v>604</v>
      </c>
      <c r="R14" s="65" t="s">
        <v>1565</v>
      </c>
      <c r="S14" s="165" t="s">
        <v>1566</v>
      </c>
      <c r="T14" s="245" t="s">
        <v>1567</v>
      </c>
      <c r="U14" s="245" t="s">
        <v>1568</v>
      </c>
      <c r="V14" s="165"/>
      <c r="AA14" s="193">
        <f>IF(OR(J14="Fail",ISBLANK(J14)),INDEX('Issue Code Table'!C:C,MATCH(N:N,'Issue Code Table'!A:A,0)),IF(M14="Critical",6,IF(M14="Significant",5,IF(M14="Moderate",3,2))))</f>
        <v>4</v>
      </c>
    </row>
    <row r="15" spans="1:35" s="194" customFormat="1" ht="51" customHeight="1" x14ac:dyDescent="0.25">
      <c r="A15" s="101" t="s">
        <v>1569</v>
      </c>
      <c r="B15" s="165" t="s">
        <v>706</v>
      </c>
      <c r="C15" s="165" t="s">
        <v>707</v>
      </c>
      <c r="D15" s="165" t="s">
        <v>728</v>
      </c>
      <c r="E15" s="226" t="s">
        <v>1570</v>
      </c>
      <c r="F15" s="245" t="s">
        <v>1571</v>
      </c>
      <c r="G15" s="245" t="s">
        <v>1572</v>
      </c>
      <c r="H15" s="245" t="s">
        <v>1573</v>
      </c>
      <c r="I15" s="165"/>
      <c r="J15" s="219"/>
      <c r="K15" s="164" t="s">
        <v>1574</v>
      </c>
      <c r="L15" s="165"/>
      <c r="M15" s="165" t="s">
        <v>147</v>
      </c>
      <c r="N15" s="183" t="s">
        <v>1575</v>
      </c>
      <c r="O15" s="165" t="s">
        <v>862</v>
      </c>
      <c r="P15" s="143"/>
      <c r="Q15" s="65" t="s">
        <v>642</v>
      </c>
      <c r="R15" s="65" t="s">
        <v>643</v>
      </c>
      <c r="S15" s="165" t="s">
        <v>1576</v>
      </c>
      <c r="T15" s="245" t="s">
        <v>1577</v>
      </c>
      <c r="U15" s="245" t="s">
        <v>1578</v>
      </c>
      <c r="V15" s="165" t="s">
        <v>1579</v>
      </c>
      <c r="X15" s="191"/>
      <c r="Y15" s="191"/>
      <c r="AA15" s="193">
        <f>IF(OR(J15="Fail",ISBLANK(J15)),INDEX('Issue Code Table'!C:C,MATCH(N:N,'Issue Code Table'!A:A,0)),IF(M15="Critical",6,IF(M15="Significant",5,IF(M15="Moderate",3,2))))</f>
        <v>6</v>
      </c>
      <c r="AB15" s="191"/>
      <c r="AC15" s="191"/>
      <c r="AD15" s="191"/>
      <c r="AE15" s="191"/>
      <c r="AF15" s="191"/>
      <c r="AG15" s="191"/>
      <c r="AH15" s="191"/>
      <c r="AI15" s="191"/>
    </row>
    <row r="16" spans="1:35" s="194" customFormat="1" ht="57.75" customHeight="1" x14ac:dyDescent="0.25">
      <c r="A16" s="101" t="s">
        <v>1580</v>
      </c>
      <c r="B16" s="165" t="s">
        <v>706</v>
      </c>
      <c r="C16" s="165" t="s">
        <v>707</v>
      </c>
      <c r="D16" s="165" t="s">
        <v>728</v>
      </c>
      <c r="E16" s="165" t="s">
        <v>1581</v>
      </c>
      <c r="F16" s="245" t="s">
        <v>1582</v>
      </c>
      <c r="G16" s="245" t="s">
        <v>1583</v>
      </c>
      <c r="H16" s="165" t="s">
        <v>1584</v>
      </c>
      <c r="I16" s="165"/>
      <c r="J16" s="219"/>
      <c r="K16" s="164" t="s">
        <v>1585</v>
      </c>
      <c r="L16" s="165"/>
      <c r="M16" s="165" t="s">
        <v>147</v>
      </c>
      <c r="N16" s="183" t="s">
        <v>1575</v>
      </c>
      <c r="O16" s="165" t="s">
        <v>862</v>
      </c>
      <c r="P16" s="143"/>
      <c r="Q16" s="65" t="s">
        <v>642</v>
      </c>
      <c r="R16" s="65" t="s">
        <v>653</v>
      </c>
      <c r="S16" s="165" t="s">
        <v>1586</v>
      </c>
      <c r="T16" s="245" t="s">
        <v>1587</v>
      </c>
      <c r="U16" s="245" t="s">
        <v>1588</v>
      </c>
      <c r="V16" s="165" t="s">
        <v>1589</v>
      </c>
      <c r="X16" s="191"/>
      <c r="Y16" s="191"/>
      <c r="AA16" s="193">
        <f>IF(OR(J16="Fail",ISBLANK(J16)),INDEX('Issue Code Table'!C:C,MATCH(N:N,'Issue Code Table'!A:A,0)),IF(M16="Critical",6,IF(M16="Significant",5,IF(M16="Moderate",3,2))))</f>
        <v>6</v>
      </c>
      <c r="AB16" s="191"/>
      <c r="AC16" s="191"/>
      <c r="AD16" s="191"/>
      <c r="AE16" s="191"/>
      <c r="AF16" s="191"/>
      <c r="AG16" s="191"/>
      <c r="AH16" s="191"/>
      <c r="AI16" s="191"/>
    </row>
    <row r="17" spans="1:35" s="194" customFormat="1" ht="57.75" customHeight="1" x14ac:dyDescent="0.25">
      <c r="A17" s="101" t="s">
        <v>1590</v>
      </c>
      <c r="B17" s="165" t="s">
        <v>706</v>
      </c>
      <c r="C17" s="165" t="s">
        <v>707</v>
      </c>
      <c r="D17" s="165" t="s">
        <v>728</v>
      </c>
      <c r="E17" s="165" t="s">
        <v>1591</v>
      </c>
      <c r="F17" s="245" t="s">
        <v>1592</v>
      </c>
      <c r="G17" s="245" t="s">
        <v>1593</v>
      </c>
      <c r="H17" s="165" t="s">
        <v>1594</v>
      </c>
      <c r="I17" s="165"/>
      <c r="J17" s="219"/>
      <c r="K17" s="164" t="s">
        <v>1595</v>
      </c>
      <c r="L17" s="165"/>
      <c r="M17" s="165" t="s">
        <v>147</v>
      </c>
      <c r="N17" s="183" t="s">
        <v>1575</v>
      </c>
      <c r="O17" s="165" t="s">
        <v>862</v>
      </c>
      <c r="P17" s="143"/>
      <c r="Q17" s="65" t="s">
        <v>642</v>
      </c>
      <c r="R17" s="65" t="s">
        <v>662</v>
      </c>
      <c r="S17" s="165"/>
      <c r="T17" s="245" t="s">
        <v>1596</v>
      </c>
      <c r="U17" s="245" t="s">
        <v>1597</v>
      </c>
      <c r="V17" s="165" t="s">
        <v>1598</v>
      </c>
      <c r="X17" s="191"/>
      <c r="Y17" s="191"/>
      <c r="AA17" s="193">
        <f>IF(OR(J17="Fail",ISBLANK(J17)),INDEX('Issue Code Table'!C:C,MATCH(N:N,'Issue Code Table'!A:A,0)),IF(M17="Critical",6,IF(M17="Significant",5,IF(M17="Moderate",3,2))))</f>
        <v>6</v>
      </c>
      <c r="AB17" s="191"/>
      <c r="AC17" s="191"/>
      <c r="AD17" s="191"/>
      <c r="AE17" s="191"/>
      <c r="AF17" s="191"/>
      <c r="AG17" s="191"/>
      <c r="AH17" s="191"/>
      <c r="AI17" s="191"/>
    </row>
    <row r="18" spans="1:35" s="194" customFormat="1" ht="53.25" customHeight="1" x14ac:dyDescent="0.25">
      <c r="A18" s="101" t="s">
        <v>1599</v>
      </c>
      <c r="B18" s="165" t="s">
        <v>339</v>
      </c>
      <c r="C18" s="234" t="s">
        <v>340</v>
      </c>
      <c r="D18" s="165" t="s">
        <v>728</v>
      </c>
      <c r="E18" s="226" t="s">
        <v>1600</v>
      </c>
      <c r="F18" s="245" t="s">
        <v>1601</v>
      </c>
      <c r="G18" s="245" t="s">
        <v>1602</v>
      </c>
      <c r="H18" s="165" t="s">
        <v>1603</v>
      </c>
      <c r="I18" s="165"/>
      <c r="J18" s="219"/>
      <c r="K18" s="164" t="s">
        <v>1604</v>
      </c>
      <c r="L18" s="165"/>
      <c r="M18" s="164" t="s">
        <v>147</v>
      </c>
      <c r="N18" s="183" t="s">
        <v>918</v>
      </c>
      <c r="O18" s="165" t="s">
        <v>919</v>
      </c>
      <c r="P18" s="143"/>
      <c r="Q18" s="65" t="s">
        <v>642</v>
      </c>
      <c r="R18" s="65" t="s">
        <v>672</v>
      </c>
      <c r="S18" s="165" t="s">
        <v>1605</v>
      </c>
      <c r="T18" s="245" t="s">
        <v>1606</v>
      </c>
      <c r="U18" s="245" t="s">
        <v>1607</v>
      </c>
      <c r="V18" s="165" t="s">
        <v>1608</v>
      </c>
      <c r="X18" s="191"/>
      <c r="Y18" s="191"/>
      <c r="AA18" s="193">
        <f>IF(OR(J18="Fail",ISBLANK(J18)),INDEX('Issue Code Table'!C:C,MATCH(N:N,'Issue Code Table'!A:A,0)),IF(M18="Critical",6,IF(M18="Significant",5,IF(M18="Moderate",3,2))))</f>
        <v>6</v>
      </c>
      <c r="AB18" s="191"/>
      <c r="AC18" s="191"/>
      <c r="AD18" s="191"/>
      <c r="AE18" s="191"/>
      <c r="AF18" s="191"/>
      <c r="AG18" s="191"/>
      <c r="AH18" s="191"/>
      <c r="AI18" s="191"/>
    </row>
    <row r="19" spans="1:35" s="194" customFormat="1" ht="57.75" customHeight="1" x14ac:dyDescent="0.25">
      <c r="A19" s="101" t="s">
        <v>1609</v>
      </c>
      <c r="B19" s="165" t="s">
        <v>371</v>
      </c>
      <c r="C19" s="234" t="s">
        <v>372</v>
      </c>
      <c r="D19" s="165" t="s">
        <v>728</v>
      </c>
      <c r="E19" s="165" t="s">
        <v>1610</v>
      </c>
      <c r="F19" s="245" t="s">
        <v>1611</v>
      </c>
      <c r="G19" s="245" t="s">
        <v>1612</v>
      </c>
      <c r="H19" s="226" t="s">
        <v>1613</v>
      </c>
      <c r="I19" s="165"/>
      <c r="J19" s="219"/>
      <c r="K19" s="242" t="s">
        <v>1614</v>
      </c>
      <c r="L19" s="165"/>
      <c r="M19" s="164" t="s">
        <v>164</v>
      </c>
      <c r="N19" s="183" t="s">
        <v>344</v>
      </c>
      <c r="O19" s="165" t="s">
        <v>345</v>
      </c>
      <c r="P19" s="143"/>
      <c r="Q19" s="65" t="s">
        <v>1615</v>
      </c>
      <c r="R19" s="65" t="s">
        <v>1616</v>
      </c>
      <c r="S19" s="165" t="s">
        <v>1617</v>
      </c>
      <c r="T19" s="245" t="s">
        <v>1618</v>
      </c>
      <c r="U19" s="245" t="s">
        <v>1619</v>
      </c>
      <c r="V19" s="165"/>
      <c r="X19" s="191"/>
      <c r="Y19" s="191"/>
      <c r="AA19" s="193">
        <f>IF(OR(J19="Fail",ISBLANK(J19)),INDEX('Issue Code Table'!C:C,MATCH(N:N,'Issue Code Table'!A:A,0)),IF(M19="Critical",6,IF(M19="Significant",5,IF(M19="Moderate",3,2))))</f>
        <v>3</v>
      </c>
      <c r="AB19" s="191"/>
      <c r="AC19" s="191"/>
      <c r="AD19" s="191"/>
      <c r="AE19" s="191"/>
      <c r="AF19" s="191"/>
      <c r="AG19" s="191"/>
      <c r="AH19" s="191"/>
      <c r="AI19" s="191"/>
    </row>
    <row r="20" spans="1:35" s="194" customFormat="1" ht="57.75" customHeight="1" x14ac:dyDescent="0.25">
      <c r="A20" s="101" t="s">
        <v>1620</v>
      </c>
      <c r="B20" s="165" t="s">
        <v>371</v>
      </c>
      <c r="C20" s="234" t="s">
        <v>372</v>
      </c>
      <c r="D20" s="165" t="s">
        <v>728</v>
      </c>
      <c r="E20" s="165" t="s">
        <v>1621</v>
      </c>
      <c r="F20" s="245" t="s">
        <v>1622</v>
      </c>
      <c r="G20" s="245" t="s">
        <v>1623</v>
      </c>
      <c r="H20" s="226" t="s">
        <v>1624</v>
      </c>
      <c r="I20" s="165"/>
      <c r="J20" s="219"/>
      <c r="K20" s="242" t="s">
        <v>1625</v>
      </c>
      <c r="L20" s="165"/>
      <c r="M20" s="243" t="s">
        <v>164</v>
      </c>
      <c r="N20" s="183" t="s">
        <v>1626</v>
      </c>
      <c r="O20" s="244" t="s">
        <v>1627</v>
      </c>
      <c r="P20" s="143"/>
      <c r="Q20" s="65" t="s">
        <v>1615</v>
      </c>
      <c r="R20" s="65" t="s">
        <v>1628</v>
      </c>
      <c r="S20" s="165"/>
      <c r="T20" s="245" t="s">
        <v>1629</v>
      </c>
      <c r="U20" s="245" t="s">
        <v>1630</v>
      </c>
      <c r="V20" s="165"/>
      <c r="X20" s="191"/>
      <c r="Y20" s="191"/>
      <c r="AA20" s="193">
        <f>IF(OR(J20="Fail",ISBLANK(J20)),INDEX('Issue Code Table'!C:C,MATCH(N:N,'Issue Code Table'!A:A,0)),IF(M20="Critical",6,IF(M20="Significant",5,IF(M20="Moderate",3,2))))</f>
        <v>4</v>
      </c>
      <c r="AB20" s="191"/>
      <c r="AC20" s="191"/>
      <c r="AD20" s="191"/>
      <c r="AE20" s="191"/>
      <c r="AF20" s="191"/>
      <c r="AG20" s="191"/>
      <c r="AH20" s="191"/>
      <c r="AI20" s="191"/>
    </row>
    <row r="21" spans="1:35" s="194" customFormat="1" ht="57.75" customHeight="1" x14ac:dyDescent="0.25">
      <c r="A21" s="101" t="s">
        <v>1631</v>
      </c>
      <c r="B21" s="165" t="s">
        <v>371</v>
      </c>
      <c r="C21" s="234" t="s">
        <v>372</v>
      </c>
      <c r="D21" s="165" t="s">
        <v>728</v>
      </c>
      <c r="E21" s="165" t="s">
        <v>1632</v>
      </c>
      <c r="F21" s="245" t="s">
        <v>1633</v>
      </c>
      <c r="G21" s="245" t="s">
        <v>1634</v>
      </c>
      <c r="H21" s="226" t="s">
        <v>1635</v>
      </c>
      <c r="I21" s="165"/>
      <c r="J21" s="219"/>
      <c r="K21" s="226" t="s">
        <v>1636</v>
      </c>
      <c r="L21" s="165"/>
      <c r="M21" s="243" t="s">
        <v>164</v>
      </c>
      <c r="N21" s="183" t="s">
        <v>1626</v>
      </c>
      <c r="O21" s="244" t="s">
        <v>1627</v>
      </c>
      <c r="P21" s="143"/>
      <c r="Q21" s="65" t="s">
        <v>1615</v>
      </c>
      <c r="R21" s="65" t="s">
        <v>1637</v>
      </c>
      <c r="S21" s="165"/>
      <c r="T21" s="245" t="s">
        <v>1638</v>
      </c>
      <c r="U21" s="245" t="s">
        <v>1639</v>
      </c>
      <c r="V21" s="165"/>
      <c r="X21" s="191"/>
      <c r="Y21" s="191"/>
      <c r="AA21" s="193">
        <f>IF(OR(J21="Fail",ISBLANK(J21)),INDEX('Issue Code Table'!C:C,MATCH(N:N,'Issue Code Table'!A:A,0)),IF(M21="Critical",6,IF(M21="Significant",5,IF(M21="Moderate",3,2))))</f>
        <v>4</v>
      </c>
      <c r="AB21" s="191"/>
      <c r="AC21" s="191"/>
      <c r="AD21" s="191"/>
      <c r="AE21" s="191"/>
      <c r="AF21" s="191"/>
      <c r="AG21" s="191"/>
      <c r="AH21" s="191"/>
      <c r="AI21" s="191"/>
    </row>
    <row r="22" spans="1:35" s="194" customFormat="1" ht="63" customHeight="1" x14ac:dyDescent="0.25">
      <c r="A22" s="101" t="s">
        <v>1640</v>
      </c>
      <c r="B22" s="245" t="s">
        <v>379</v>
      </c>
      <c r="C22" s="245" t="s">
        <v>380</v>
      </c>
      <c r="D22" s="165" t="s">
        <v>728</v>
      </c>
      <c r="E22" s="165" t="s">
        <v>1641</v>
      </c>
      <c r="F22" s="245" t="s">
        <v>1642</v>
      </c>
      <c r="G22" s="245" t="s">
        <v>1643</v>
      </c>
      <c r="H22" s="165" t="s">
        <v>1644</v>
      </c>
      <c r="I22" s="165"/>
      <c r="J22" s="219"/>
      <c r="K22" s="164" t="s">
        <v>1645</v>
      </c>
      <c r="L22" s="165"/>
      <c r="M22" s="165" t="s">
        <v>147</v>
      </c>
      <c r="N22" s="183" t="s">
        <v>720</v>
      </c>
      <c r="O22" s="165" t="s">
        <v>721</v>
      </c>
      <c r="P22" s="143"/>
      <c r="Q22" s="65" t="s">
        <v>1646</v>
      </c>
      <c r="R22" s="65" t="s">
        <v>1647</v>
      </c>
      <c r="S22" s="165"/>
      <c r="T22" s="245" t="s">
        <v>1648</v>
      </c>
      <c r="U22" s="245" t="s">
        <v>1649</v>
      </c>
      <c r="V22" s="165" t="s">
        <v>1650</v>
      </c>
      <c r="X22" s="191"/>
      <c r="Y22" s="191"/>
      <c r="AA22" s="193">
        <f>IF(OR(J22="Fail",ISBLANK(J22)),INDEX('Issue Code Table'!C:C,MATCH(N:N,'Issue Code Table'!A:A,0)),IF(M22="Critical",6,IF(M22="Significant",5,IF(M22="Moderate",3,2))))</f>
        <v>5</v>
      </c>
      <c r="AB22" s="191"/>
      <c r="AC22" s="191"/>
      <c r="AD22" s="191"/>
      <c r="AE22" s="191"/>
      <c r="AF22" s="191"/>
      <c r="AG22" s="191"/>
      <c r="AH22" s="191"/>
      <c r="AI22" s="191"/>
    </row>
    <row r="23" spans="1:35" s="194" customFormat="1" ht="66.75" customHeight="1" x14ac:dyDescent="0.25">
      <c r="A23" s="101" t="s">
        <v>1651</v>
      </c>
      <c r="B23" s="245" t="s">
        <v>379</v>
      </c>
      <c r="C23" s="245" t="s">
        <v>380</v>
      </c>
      <c r="D23" s="165" t="s">
        <v>728</v>
      </c>
      <c r="E23" s="165" t="s">
        <v>1652</v>
      </c>
      <c r="F23" s="245" t="s">
        <v>1653</v>
      </c>
      <c r="G23" s="245" t="s">
        <v>1654</v>
      </c>
      <c r="H23" s="165" t="s">
        <v>1655</v>
      </c>
      <c r="I23" s="165"/>
      <c r="J23" s="219"/>
      <c r="K23" s="164" t="s">
        <v>1656</v>
      </c>
      <c r="L23" s="165"/>
      <c r="M23" s="165" t="s">
        <v>147</v>
      </c>
      <c r="N23" s="183" t="s">
        <v>720</v>
      </c>
      <c r="O23" s="165" t="s">
        <v>721</v>
      </c>
      <c r="P23" s="143"/>
      <c r="Q23" s="65" t="s">
        <v>1646</v>
      </c>
      <c r="R23" s="65" t="s">
        <v>1657</v>
      </c>
      <c r="S23" s="165" t="s">
        <v>1658</v>
      </c>
      <c r="T23" s="245" t="s">
        <v>1659</v>
      </c>
      <c r="U23" s="245" t="s">
        <v>1660</v>
      </c>
      <c r="V23" s="165" t="s">
        <v>1661</v>
      </c>
      <c r="X23" s="191"/>
      <c r="Y23" s="191"/>
      <c r="AA23" s="193">
        <f>IF(OR(J23="Fail",ISBLANK(J23)),INDEX('Issue Code Table'!C:C,MATCH(N:N,'Issue Code Table'!A:A,0)),IF(M23="Critical",6,IF(M23="Significant",5,IF(M23="Moderate",3,2))))</f>
        <v>5</v>
      </c>
      <c r="AB23" s="191"/>
      <c r="AC23" s="191"/>
      <c r="AD23" s="191"/>
      <c r="AE23" s="191"/>
      <c r="AF23" s="191"/>
      <c r="AG23" s="191"/>
      <c r="AH23" s="191"/>
      <c r="AI23" s="191"/>
    </row>
    <row r="24" spans="1:35" s="194" customFormat="1" ht="69.75" customHeight="1" x14ac:dyDescent="0.25">
      <c r="A24" s="101" t="s">
        <v>1662</v>
      </c>
      <c r="B24" s="245" t="s">
        <v>385</v>
      </c>
      <c r="C24" s="245" t="s">
        <v>386</v>
      </c>
      <c r="D24" s="165" t="s">
        <v>728</v>
      </c>
      <c r="E24" s="165" t="s">
        <v>1663</v>
      </c>
      <c r="F24" s="245" t="s">
        <v>1664</v>
      </c>
      <c r="G24" s="245" t="s">
        <v>1665</v>
      </c>
      <c r="H24" s="165" t="s">
        <v>1666</v>
      </c>
      <c r="I24" s="166"/>
      <c r="J24" s="219"/>
      <c r="K24" s="164" t="s">
        <v>1667</v>
      </c>
      <c r="L24" s="165"/>
      <c r="M24" s="165" t="s">
        <v>147</v>
      </c>
      <c r="N24" s="183" t="s">
        <v>720</v>
      </c>
      <c r="O24" s="165" t="s">
        <v>721</v>
      </c>
      <c r="P24" s="143"/>
      <c r="Q24" s="65" t="s">
        <v>722</v>
      </c>
      <c r="R24" s="70" t="s">
        <v>795</v>
      </c>
      <c r="S24" s="165" t="s">
        <v>1668</v>
      </c>
      <c r="T24" s="245" t="s">
        <v>1669</v>
      </c>
      <c r="U24" s="245" t="s">
        <v>1670</v>
      </c>
      <c r="V24" s="165" t="s">
        <v>1671</v>
      </c>
      <c r="X24" s="191"/>
      <c r="Y24" s="191"/>
      <c r="AA24" s="193">
        <f>IF(OR(J24="Fail",ISBLANK(J24)),INDEX('Issue Code Table'!C:C,MATCH(N:N,'Issue Code Table'!A:A,0)),IF(M24="Critical",6,IF(M24="Significant",5,IF(M24="Moderate",3,2))))</f>
        <v>5</v>
      </c>
      <c r="AB24" s="191"/>
      <c r="AC24" s="191"/>
      <c r="AD24" s="191"/>
      <c r="AE24" s="191"/>
      <c r="AF24" s="191"/>
      <c r="AG24" s="191"/>
      <c r="AH24" s="191"/>
      <c r="AI24" s="191"/>
    </row>
    <row r="25" spans="1:35" s="194" customFormat="1" ht="59.25" customHeight="1" x14ac:dyDescent="0.25">
      <c r="A25" s="101" t="s">
        <v>1672</v>
      </c>
      <c r="B25" s="245" t="s">
        <v>385</v>
      </c>
      <c r="C25" s="245" t="s">
        <v>386</v>
      </c>
      <c r="D25" s="165" t="s">
        <v>728</v>
      </c>
      <c r="E25" s="165" t="s">
        <v>1673</v>
      </c>
      <c r="F25" s="245" t="s">
        <v>1674</v>
      </c>
      <c r="G25" s="245" t="s">
        <v>1675</v>
      </c>
      <c r="H25" s="165" t="s">
        <v>1676</v>
      </c>
      <c r="I25" s="166"/>
      <c r="J25" s="219"/>
      <c r="K25" s="164" t="s">
        <v>1677</v>
      </c>
      <c r="L25" s="165"/>
      <c r="M25" s="165" t="s">
        <v>147</v>
      </c>
      <c r="N25" s="183" t="s">
        <v>267</v>
      </c>
      <c r="O25" s="165" t="s">
        <v>1678</v>
      </c>
      <c r="P25" s="143"/>
      <c r="Q25" s="70" t="s">
        <v>950</v>
      </c>
      <c r="R25" s="70" t="s">
        <v>1679</v>
      </c>
      <c r="S25" s="165" t="s">
        <v>1680</v>
      </c>
      <c r="T25" s="245" t="s">
        <v>1681</v>
      </c>
      <c r="U25" s="245" t="s">
        <v>1682</v>
      </c>
      <c r="V25" s="165" t="s">
        <v>1683</v>
      </c>
      <c r="X25" s="191"/>
      <c r="Y25" s="191"/>
      <c r="AA25" s="193">
        <f>IF(OR(J25="Fail",ISBLANK(J25)),INDEX('Issue Code Table'!C:C,MATCH(N:N,'Issue Code Table'!A:A,0)),IF(M25="Critical",6,IF(M25="Significant",5,IF(M25="Moderate",3,2))))</f>
        <v>5</v>
      </c>
      <c r="AB25" s="191"/>
      <c r="AC25" s="191"/>
      <c r="AD25" s="191"/>
      <c r="AE25" s="191"/>
      <c r="AF25" s="191"/>
      <c r="AG25" s="191"/>
      <c r="AH25" s="191"/>
      <c r="AI25" s="191"/>
    </row>
    <row r="26" spans="1:35" s="194" customFormat="1" ht="53.25" customHeight="1" x14ac:dyDescent="0.25">
      <c r="A26" s="101" t="s">
        <v>1684</v>
      </c>
      <c r="B26" s="245" t="s">
        <v>385</v>
      </c>
      <c r="C26" s="245" t="s">
        <v>386</v>
      </c>
      <c r="D26" s="165" t="s">
        <v>728</v>
      </c>
      <c r="E26" s="165" t="s">
        <v>1685</v>
      </c>
      <c r="F26" s="245" t="s">
        <v>1686</v>
      </c>
      <c r="G26" s="245" t="s">
        <v>1687</v>
      </c>
      <c r="H26" s="235" t="s">
        <v>1688</v>
      </c>
      <c r="I26" s="166"/>
      <c r="J26" s="219"/>
      <c r="K26" s="220" t="s">
        <v>1689</v>
      </c>
      <c r="L26" s="165"/>
      <c r="M26" s="102" t="s">
        <v>164</v>
      </c>
      <c r="N26" s="183" t="s">
        <v>320</v>
      </c>
      <c r="O26" s="185" t="s">
        <v>321</v>
      </c>
      <c r="P26" s="143"/>
      <c r="Q26" s="70" t="s">
        <v>950</v>
      </c>
      <c r="R26" s="70" t="s">
        <v>1690</v>
      </c>
      <c r="S26" s="165" t="s">
        <v>1691</v>
      </c>
      <c r="T26" s="245" t="s">
        <v>1692</v>
      </c>
      <c r="U26" s="245" t="s">
        <v>1693</v>
      </c>
      <c r="V26" s="165"/>
      <c r="X26" s="191"/>
      <c r="Y26" s="191"/>
      <c r="AA26" s="193">
        <f>IF(OR(J26="Fail",ISBLANK(J26)),INDEX('Issue Code Table'!C:C,MATCH(N:N,'Issue Code Table'!A:A,0)),IF(M26="Critical",6,IF(M26="Significant",5,IF(M26="Moderate",3,2))))</f>
        <v>4</v>
      </c>
      <c r="AB26" s="191"/>
      <c r="AC26" s="191"/>
      <c r="AD26" s="191"/>
      <c r="AE26" s="191"/>
      <c r="AF26" s="191"/>
      <c r="AG26" s="191"/>
      <c r="AH26" s="191"/>
      <c r="AI26" s="191"/>
    </row>
    <row r="27" spans="1:35" s="194" customFormat="1" ht="63" customHeight="1" x14ac:dyDescent="0.25">
      <c r="A27" s="101" t="s">
        <v>1694</v>
      </c>
      <c r="B27" s="245" t="s">
        <v>706</v>
      </c>
      <c r="C27" s="257" t="s">
        <v>707</v>
      </c>
      <c r="D27" s="165" t="s">
        <v>728</v>
      </c>
      <c r="E27" s="165" t="s">
        <v>1695</v>
      </c>
      <c r="F27" s="245" t="s">
        <v>1696</v>
      </c>
      <c r="G27" s="245" t="s">
        <v>1697</v>
      </c>
      <c r="H27" s="165" t="s">
        <v>1698</v>
      </c>
      <c r="I27" s="166"/>
      <c r="J27" s="219"/>
      <c r="K27" s="164" t="s">
        <v>1699</v>
      </c>
      <c r="L27" s="165"/>
      <c r="M27" s="102" t="s">
        <v>164</v>
      </c>
      <c r="N27" s="183" t="s">
        <v>320</v>
      </c>
      <c r="O27" s="185" t="s">
        <v>321</v>
      </c>
      <c r="P27" s="143"/>
      <c r="Q27" s="70" t="s">
        <v>1700</v>
      </c>
      <c r="R27" s="70" t="s">
        <v>1701</v>
      </c>
      <c r="S27" s="165"/>
      <c r="T27" s="245" t="s">
        <v>1702</v>
      </c>
      <c r="U27" s="245" t="s">
        <v>1703</v>
      </c>
      <c r="V27" s="165"/>
      <c r="X27" s="191"/>
      <c r="Y27" s="191"/>
      <c r="AA27" s="193">
        <f>IF(OR(J27="Fail",ISBLANK(J27)),INDEX('Issue Code Table'!C:C,MATCH(N:N,'Issue Code Table'!A:A,0)),IF(M27="Critical",6,IF(M27="Significant",5,IF(M27="Moderate",3,2))))</f>
        <v>4</v>
      </c>
      <c r="AB27" s="191"/>
      <c r="AC27" s="191"/>
      <c r="AD27" s="191"/>
      <c r="AE27" s="191"/>
      <c r="AF27" s="191"/>
      <c r="AG27" s="191"/>
      <c r="AH27" s="191"/>
      <c r="AI27" s="191"/>
    </row>
    <row r="28" spans="1:35" s="194" customFormat="1" ht="54.75" customHeight="1" x14ac:dyDescent="0.25">
      <c r="A28" s="101" t="s">
        <v>1704</v>
      </c>
      <c r="B28" s="298" t="s">
        <v>385</v>
      </c>
      <c r="C28" s="298" t="s">
        <v>386</v>
      </c>
      <c r="D28" s="165" t="s">
        <v>728</v>
      </c>
      <c r="E28" s="165" t="s">
        <v>1705</v>
      </c>
      <c r="F28" s="245" t="s">
        <v>1706</v>
      </c>
      <c r="G28" s="245" t="s">
        <v>1707</v>
      </c>
      <c r="H28" s="165" t="s">
        <v>1708</v>
      </c>
      <c r="I28" s="166"/>
      <c r="J28" s="219"/>
      <c r="K28" s="164" t="s">
        <v>1709</v>
      </c>
      <c r="L28" s="165"/>
      <c r="M28" s="165" t="s">
        <v>147</v>
      </c>
      <c r="N28" s="183" t="s">
        <v>720</v>
      </c>
      <c r="O28" s="165" t="s">
        <v>721</v>
      </c>
      <c r="P28" s="143"/>
      <c r="Q28" s="70" t="s">
        <v>1427</v>
      </c>
      <c r="R28" s="70" t="s">
        <v>1710</v>
      </c>
      <c r="S28" s="165" t="s">
        <v>1711</v>
      </c>
      <c r="T28" s="245" t="s">
        <v>1712</v>
      </c>
      <c r="U28" s="245" t="s">
        <v>1713</v>
      </c>
      <c r="V28" s="165" t="s">
        <v>1714</v>
      </c>
      <c r="X28" s="191"/>
      <c r="Y28" s="191"/>
      <c r="AA28" s="193">
        <f>IF(OR(J28="Fail",ISBLANK(J28)),INDEX('Issue Code Table'!C:C,MATCH(N:N,'Issue Code Table'!A:A,0)),IF(M28="Critical",6,IF(M28="Significant",5,IF(M28="Moderate",3,2))))</f>
        <v>5</v>
      </c>
      <c r="AB28" s="191"/>
      <c r="AC28" s="191"/>
      <c r="AD28" s="191"/>
      <c r="AE28" s="191"/>
      <c r="AF28" s="191"/>
      <c r="AG28" s="191"/>
      <c r="AH28" s="191"/>
      <c r="AI28" s="191"/>
    </row>
    <row r="29" spans="1:35" s="194" customFormat="1" ht="66" customHeight="1" x14ac:dyDescent="0.25">
      <c r="A29" s="101" t="s">
        <v>1715</v>
      </c>
      <c r="B29" s="165" t="s">
        <v>706</v>
      </c>
      <c r="C29" s="165" t="s">
        <v>707</v>
      </c>
      <c r="D29" s="165" t="s">
        <v>728</v>
      </c>
      <c r="E29" s="165" t="s">
        <v>1716</v>
      </c>
      <c r="F29" s="245" t="s">
        <v>1717</v>
      </c>
      <c r="G29" s="245" t="s">
        <v>1718</v>
      </c>
      <c r="H29" s="165" t="s">
        <v>1719</v>
      </c>
      <c r="I29" s="166"/>
      <c r="J29" s="219"/>
      <c r="K29" s="165" t="s">
        <v>1720</v>
      </c>
      <c r="L29" s="165"/>
      <c r="M29" s="102" t="s">
        <v>164</v>
      </c>
      <c r="N29" s="183" t="s">
        <v>320</v>
      </c>
      <c r="O29" s="185" t="s">
        <v>321</v>
      </c>
      <c r="P29" s="143"/>
      <c r="Q29" s="70" t="s">
        <v>1427</v>
      </c>
      <c r="R29" s="70" t="s">
        <v>1721</v>
      </c>
      <c r="S29" s="165" t="s">
        <v>1691</v>
      </c>
      <c r="T29" s="245" t="s">
        <v>1722</v>
      </c>
      <c r="U29" s="245" t="s">
        <v>1723</v>
      </c>
      <c r="V29" s="165"/>
      <c r="X29" s="191"/>
      <c r="Y29" s="191"/>
      <c r="AA29" s="193">
        <f>IF(OR(J29="Fail",ISBLANK(J29)),INDEX('Issue Code Table'!C:C,MATCH(N:N,'Issue Code Table'!A:A,0)),IF(M29="Critical",6,IF(M29="Significant",5,IF(M29="Moderate",3,2))))</f>
        <v>4</v>
      </c>
      <c r="AB29" s="191"/>
      <c r="AC29" s="191"/>
      <c r="AD29" s="191"/>
      <c r="AE29" s="191"/>
      <c r="AF29" s="191"/>
      <c r="AG29" s="191"/>
      <c r="AH29" s="191"/>
      <c r="AI29" s="191"/>
    </row>
    <row r="30" spans="1:35" s="194" customFormat="1" ht="72" customHeight="1" x14ac:dyDescent="0.25">
      <c r="A30" s="101" t="s">
        <v>1724</v>
      </c>
      <c r="B30" s="101" t="s">
        <v>1725</v>
      </c>
      <c r="C30" s="101" t="s">
        <v>1726</v>
      </c>
      <c r="D30" s="165" t="s">
        <v>728</v>
      </c>
      <c r="E30" s="165" t="s">
        <v>1727</v>
      </c>
      <c r="F30" s="245" t="s">
        <v>1728</v>
      </c>
      <c r="G30" s="245" t="s">
        <v>1729</v>
      </c>
      <c r="H30" s="165" t="s">
        <v>1730</v>
      </c>
      <c r="I30" s="165"/>
      <c r="J30" s="219"/>
      <c r="K30" s="164" t="s">
        <v>1731</v>
      </c>
      <c r="L30" s="165"/>
      <c r="M30" s="62" t="s">
        <v>164</v>
      </c>
      <c r="N30" s="60" t="s">
        <v>1732</v>
      </c>
      <c r="O30" s="185" t="s">
        <v>1733</v>
      </c>
      <c r="P30" s="143"/>
      <c r="Q30" s="70" t="s">
        <v>1437</v>
      </c>
      <c r="R30" s="70" t="s">
        <v>1734</v>
      </c>
      <c r="S30" s="165" t="s">
        <v>1735</v>
      </c>
      <c r="T30" s="245" t="s">
        <v>1736</v>
      </c>
      <c r="U30" s="245" t="s">
        <v>1737</v>
      </c>
      <c r="V30" s="165"/>
      <c r="X30" s="191"/>
      <c r="Y30" s="191"/>
      <c r="AA30" s="193">
        <f>IF(OR(J30="Fail",ISBLANK(J30)),INDEX('Issue Code Table'!C:C,MATCH(N:N,'Issue Code Table'!A:A,0)),IF(M30="Critical",6,IF(M30="Significant",5,IF(M30="Moderate",3,2))))</f>
        <v>5</v>
      </c>
      <c r="AB30" s="191"/>
      <c r="AC30" s="191"/>
      <c r="AD30" s="191"/>
      <c r="AE30" s="191"/>
      <c r="AF30" s="191"/>
      <c r="AG30" s="191"/>
      <c r="AH30" s="191"/>
      <c r="AI30" s="191"/>
    </row>
    <row r="31" spans="1:35" s="194" customFormat="1" ht="55.5" customHeight="1" x14ac:dyDescent="0.25">
      <c r="A31" s="101" t="s">
        <v>1738</v>
      </c>
      <c r="B31" s="165" t="s">
        <v>385</v>
      </c>
      <c r="C31" s="165" t="s">
        <v>386</v>
      </c>
      <c r="D31" s="165" t="s">
        <v>728</v>
      </c>
      <c r="E31" s="165" t="s">
        <v>1739</v>
      </c>
      <c r="F31" s="245" t="s">
        <v>1740</v>
      </c>
      <c r="G31" s="245" t="s">
        <v>1741</v>
      </c>
      <c r="H31" s="165" t="s">
        <v>1742</v>
      </c>
      <c r="I31" s="166"/>
      <c r="J31" s="219"/>
      <c r="K31" s="164" t="s">
        <v>1743</v>
      </c>
      <c r="L31" s="165"/>
      <c r="M31" s="165" t="s">
        <v>147</v>
      </c>
      <c r="N31" s="183" t="s">
        <v>720</v>
      </c>
      <c r="O31" s="165" t="s">
        <v>721</v>
      </c>
      <c r="P31" s="143"/>
      <c r="Q31" s="70" t="s">
        <v>1437</v>
      </c>
      <c r="R31" s="70" t="s">
        <v>1744</v>
      </c>
      <c r="S31" s="245" t="s">
        <v>1745</v>
      </c>
      <c r="T31" s="245" t="s">
        <v>1746</v>
      </c>
      <c r="U31" s="245" t="s">
        <v>1747</v>
      </c>
      <c r="V31" s="165" t="s">
        <v>1748</v>
      </c>
      <c r="X31" s="191"/>
      <c r="Y31" s="191"/>
      <c r="AA31" s="193">
        <f>IF(OR(J31="Fail",ISBLANK(J31)),INDEX('Issue Code Table'!C:C,MATCH(N:N,'Issue Code Table'!A:A,0)),IF(M31="Critical",6,IF(M31="Significant",5,IF(M31="Moderate",3,2))))</f>
        <v>5</v>
      </c>
      <c r="AB31" s="191"/>
      <c r="AC31" s="191"/>
      <c r="AD31" s="191"/>
      <c r="AE31" s="191"/>
      <c r="AF31" s="191"/>
      <c r="AG31" s="191"/>
      <c r="AH31" s="191"/>
      <c r="AI31" s="191"/>
    </row>
    <row r="32" spans="1:35" s="194" customFormat="1" ht="51.75" customHeight="1" x14ac:dyDescent="0.25">
      <c r="A32" s="101" t="s">
        <v>1749</v>
      </c>
      <c r="B32" s="165" t="s">
        <v>379</v>
      </c>
      <c r="C32" s="234" t="s">
        <v>380</v>
      </c>
      <c r="D32" s="165" t="s">
        <v>728</v>
      </c>
      <c r="E32" s="165" t="s">
        <v>1750</v>
      </c>
      <c r="F32" s="245" t="s">
        <v>1751</v>
      </c>
      <c r="G32" s="245" t="s">
        <v>1752</v>
      </c>
      <c r="H32" s="165" t="s">
        <v>1753</v>
      </c>
      <c r="I32" s="166"/>
      <c r="J32" s="219"/>
      <c r="K32" s="164" t="s">
        <v>1754</v>
      </c>
      <c r="L32" s="165"/>
      <c r="M32" s="181" t="s">
        <v>147</v>
      </c>
      <c r="N32" s="181" t="s">
        <v>198</v>
      </c>
      <c r="O32" s="181" t="s">
        <v>199</v>
      </c>
      <c r="P32" s="143"/>
      <c r="Q32" s="70" t="s">
        <v>1755</v>
      </c>
      <c r="R32" s="70" t="s">
        <v>1756</v>
      </c>
      <c r="S32" s="165" t="s">
        <v>1757</v>
      </c>
      <c r="T32" s="245" t="s">
        <v>1758</v>
      </c>
      <c r="U32" s="245" t="s">
        <v>1759</v>
      </c>
      <c r="V32" s="165" t="s">
        <v>1760</v>
      </c>
      <c r="X32" s="191"/>
      <c r="Y32" s="191"/>
      <c r="AA32" s="193">
        <f>IF(OR(J32="Fail",ISBLANK(J32)),INDEX('Issue Code Table'!C:C,MATCH(N:N,'Issue Code Table'!A:A,0)),IF(M32="Critical",6,IF(M32="Significant",5,IF(M32="Moderate",3,2))))</f>
        <v>5</v>
      </c>
      <c r="AB32" s="191"/>
      <c r="AC32" s="191"/>
      <c r="AD32" s="191"/>
      <c r="AE32" s="191"/>
      <c r="AF32" s="191"/>
      <c r="AG32" s="191"/>
      <c r="AH32" s="191"/>
      <c r="AI32" s="191"/>
    </row>
    <row r="33" spans="1:36" s="194" customFormat="1" ht="70.5" customHeight="1" x14ac:dyDescent="0.25">
      <c r="A33" s="101" t="s">
        <v>1761</v>
      </c>
      <c r="B33" s="165" t="s">
        <v>379</v>
      </c>
      <c r="C33" s="234" t="s">
        <v>380</v>
      </c>
      <c r="D33" s="165" t="s">
        <v>728</v>
      </c>
      <c r="E33" s="165" t="s">
        <v>1762</v>
      </c>
      <c r="F33" s="245" t="s">
        <v>1763</v>
      </c>
      <c r="G33" s="245" t="s">
        <v>1764</v>
      </c>
      <c r="H33" s="165" t="s">
        <v>1765</v>
      </c>
      <c r="I33" s="166"/>
      <c r="J33" s="219"/>
      <c r="K33" s="164" t="s">
        <v>1766</v>
      </c>
      <c r="L33" s="165"/>
      <c r="M33" s="181" t="s">
        <v>147</v>
      </c>
      <c r="N33" s="181" t="s">
        <v>198</v>
      </c>
      <c r="O33" s="181" t="s">
        <v>199</v>
      </c>
      <c r="P33" s="143"/>
      <c r="Q33" s="70" t="s">
        <v>1755</v>
      </c>
      <c r="R33" s="70" t="s">
        <v>1767</v>
      </c>
      <c r="S33" s="165" t="s">
        <v>1768</v>
      </c>
      <c r="T33" s="245" t="s">
        <v>1769</v>
      </c>
      <c r="U33" s="245" t="s">
        <v>1770</v>
      </c>
      <c r="V33" s="165" t="s">
        <v>1771</v>
      </c>
      <c r="X33" s="191"/>
      <c r="Y33" s="191"/>
      <c r="AA33" s="193">
        <f>IF(OR(J33="Fail",ISBLANK(J33)),INDEX('Issue Code Table'!C:C,MATCH(N:N,'Issue Code Table'!A:A,0)),IF(M33="Critical",6,IF(M33="Significant",5,IF(M33="Moderate",3,2))))</f>
        <v>5</v>
      </c>
      <c r="AB33" s="191"/>
      <c r="AC33" s="191"/>
      <c r="AD33" s="191"/>
      <c r="AE33" s="191"/>
      <c r="AF33" s="191"/>
      <c r="AG33" s="191"/>
      <c r="AH33" s="191"/>
      <c r="AI33" s="191"/>
    </row>
    <row r="34" spans="1:36" s="194" customFormat="1" ht="54.75" customHeight="1" x14ac:dyDescent="0.25">
      <c r="A34" s="101" t="s">
        <v>1772</v>
      </c>
      <c r="B34" s="300" t="s">
        <v>371</v>
      </c>
      <c r="C34" s="301" t="s">
        <v>372</v>
      </c>
      <c r="D34" s="165" t="s">
        <v>728</v>
      </c>
      <c r="E34" s="165" t="s">
        <v>1773</v>
      </c>
      <c r="F34" s="245" t="s">
        <v>1774</v>
      </c>
      <c r="G34" s="245" t="s">
        <v>1775</v>
      </c>
      <c r="H34" s="165" t="s">
        <v>1776</v>
      </c>
      <c r="I34" s="166"/>
      <c r="J34" s="219"/>
      <c r="K34" s="164" t="s">
        <v>1777</v>
      </c>
      <c r="L34" s="165"/>
      <c r="M34" s="181" t="s">
        <v>147</v>
      </c>
      <c r="N34" s="181" t="s">
        <v>531</v>
      </c>
      <c r="O34" s="181" t="s">
        <v>532</v>
      </c>
      <c r="P34" s="143"/>
      <c r="Q34" s="70" t="s">
        <v>1755</v>
      </c>
      <c r="R34" s="70" t="s">
        <v>1778</v>
      </c>
      <c r="S34" s="165" t="s">
        <v>1779</v>
      </c>
      <c r="T34" s="245" t="s">
        <v>1780</v>
      </c>
      <c r="U34" s="245" t="s">
        <v>1781</v>
      </c>
      <c r="V34" s="165" t="s">
        <v>1782</v>
      </c>
      <c r="X34" s="191"/>
      <c r="Y34" s="191"/>
      <c r="AA34" s="193">
        <f>IF(OR(J34="Fail",ISBLANK(J34)),INDEX('Issue Code Table'!C:C,MATCH(N:N,'Issue Code Table'!A:A,0)),IF(M34="Critical",6,IF(M34="Significant",5,IF(M34="Moderate",3,2))))</f>
        <v>6</v>
      </c>
      <c r="AB34" s="191"/>
      <c r="AC34" s="191"/>
      <c r="AD34" s="191"/>
      <c r="AE34" s="191"/>
      <c r="AF34" s="191"/>
      <c r="AG34" s="191"/>
      <c r="AH34" s="191"/>
      <c r="AI34" s="191"/>
    </row>
    <row r="35" spans="1:36" s="194" customFormat="1" ht="48.75" customHeight="1" x14ac:dyDescent="0.25">
      <c r="A35" s="101" t="s">
        <v>1783</v>
      </c>
      <c r="B35" s="165" t="s">
        <v>385</v>
      </c>
      <c r="C35" s="165" t="s">
        <v>386</v>
      </c>
      <c r="D35" s="165" t="s">
        <v>728</v>
      </c>
      <c r="E35" s="165" t="s">
        <v>1784</v>
      </c>
      <c r="F35" s="245" t="s">
        <v>1785</v>
      </c>
      <c r="G35" s="245" t="s">
        <v>1786</v>
      </c>
      <c r="H35" s="165" t="s">
        <v>1787</v>
      </c>
      <c r="I35" s="166"/>
      <c r="J35" s="219"/>
      <c r="K35" s="164" t="s">
        <v>1788</v>
      </c>
      <c r="L35" s="165"/>
      <c r="M35" s="165" t="s">
        <v>147</v>
      </c>
      <c r="N35" s="183" t="s">
        <v>720</v>
      </c>
      <c r="O35" s="165" t="s">
        <v>721</v>
      </c>
      <c r="P35" s="143"/>
      <c r="Q35" s="70" t="s">
        <v>1789</v>
      </c>
      <c r="R35" s="70" t="s">
        <v>1790</v>
      </c>
      <c r="S35" s="165" t="s">
        <v>1791</v>
      </c>
      <c r="T35" s="245" t="s">
        <v>1792</v>
      </c>
      <c r="U35" s="245" t="s">
        <v>1793</v>
      </c>
      <c r="V35" s="165" t="s">
        <v>1794</v>
      </c>
      <c r="X35" s="191"/>
      <c r="Y35" s="191"/>
      <c r="AA35" s="193">
        <f>IF(OR(J35="Fail",ISBLANK(J35)),INDEX('Issue Code Table'!C:C,MATCH(N:N,'Issue Code Table'!A:A,0)),IF(M35="Critical",6,IF(M35="Significant",5,IF(M35="Moderate",3,2))))</f>
        <v>5</v>
      </c>
      <c r="AB35" s="191"/>
      <c r="AC35" s="191"/>
      <c r="AD35" s="191"/>
      <c r="AE35" s="191"/>
      <c r="AF35" s="191"/>
      <c r="AG35" s="191"/>
      <c r="AH35" s="191"/>
      <c r="AI35" s="191"/>
    </row>
    <row r="36" spans="1:36" s="194" customFormat="1" ht="59.25" customHeight="1" x14ac:dyDescent="0.25">
      <c r="A36" s="101" t="s">
        <v>1795</v>
      </c>
      <c r="B36" s="165" t="s">
        <v>379</v>
      </c>
      <c r="C36" s="234" t="s">
        <v>380</v>
      </c>
      <c r="D36" s="165" t="s">
        <v>728</v>
      </c>
      <c r="E36" s="165" t="s">
        <v>1796</v>
      </c>
      <c r="F36" s="245" t="s">
        <v>1797</v>
      </c>
      <c r="G36" s="245" t="s">
        <v>1798</v>
      </c>
      <c r="H36" s="165" t="s">
        <v>1799</v>
      </c>
      <c r="I36" s="166"/>
      <c r="J36" s="219"/>
      <c r="K36" s="164" t="s">
        <v>1800</v>
      </c>
      <c r="L36" s="165"/>
      <c r="M36" s="165" t="s">
        <v>147</v>
      </c>
      <c r="N36" s="183" t="s">
        <v>720</v>
      </c>
      <c r="O36" s="165" t="s">
        <v>721</v>
      </c>
      <c r="P36" s="143"/>
      <c r="Q36" s="70" t="s">
        <v>1801</v>
      </c>
      <c r="R36" s="70" t="s">
        <v>1447</v>
      </c>
      <c r="S36" s="165" t="s">
        <v>1802</v>
      </c>
      <c r="T36" s="245" t="s">
        <v>1803</v>
      </c>
      <c r="U36" s="245" t="s">
        <v>1804</v>
      </c>
      <c r="V36" s="165" t="s">
        <v>1805</v>
      </c>
      <c r="X36" s="191"/>
      <c r="Y36" s="191"/>
      <c r="AA36" s="193">
        <f>IF(OR(J36="Fail",ISBLANK(J36)),INDEX('Issue Code Table'!C:C,MATCH(N:N,'Issue Code Table'!A:A,0)),IF(M36="Critical",6,IF(M36="Significant",5,IF(M36="Moderate",3,2))))</f>
        <v>5</v>
      </c>
      <c r="AB36" s="191"/>
      <c r="AC36" s="191"/>
      <c r="AD36" s="191"/>
      <c r="AE36" s="191"/>
      <c r="AF36" s="191"/>
      <c r="AG36" s="191"/>
      <c r="AH36" s="191"/>
      <c r="AI36" s="191"/>
    </row>
    <row r="37" spans="1:36" s="194" customFormat="1" ht="62.25" customHeight="1" x14ac:dyDescent="0.25">
      <c r="A37" s="101" t="s">
        <v>1806</v>
      </c>
      <c r="B37" s="245" t="s">
        <v>371</v>
      </c>
      <c r="C37" s="257" t="s">
        <v>372</v>
      </c>
      <c r="D37" s="165" t="s">
        <v>728</v>
      </c>
      <c r="E37" s="165" t="s">
        <v>1807</v>
      </c>
      <c r="F37" s="245" t="s">
        <v>1808</v>
      </c>
      <c r="G37" s="245" t="s">
        <v>1809</v>
      </c>
      <c r="H37" s="165" t="s">
        <v>1810</v>
      </c>
      <c r="I37" s="166"/>
      <c r="J37" s="219"/>
      <c r="K37" s="164" t="s">
        <v>1811</v>
      </c>
      <c r="L37" s="165"/>
      <c r="M37" s="164" t="s">
        <v>147</v>
      </c>
      <c r="N37" s="183" t="s">
        <v>720</v>
      </c>
      <c r="O37" s="165" t="s">
        <v>721</v>
      </c>
      <c r="P37" s="143"/>
      <c r="Q37" s="70" t="s">
        <v>1801</v>
      </c>
      <c r="R37" s="70" t="s">
        <v>1812</v>
      </c>
      <c r="S37" s="165" t="s">
        <v>1813</v>
      </c>
      <c r="T37" s="245" t="s">
        <v>1814</v>
      </c>
      <c r="U37" s="245" t="s">
        <v>1815</v>
      </c>
      <c r="V37" s="165" t="s">
        <v>1816</v>
      </c>
      <c r="X37" s="191"/>
      <c r="Y37" s="191"/>
      <c r="AA37" s="193">
        <f>IF(OR(J37="Fail",ISBLANK(J37)),INDEX('Issue Code Table'!C:C,MATCH(N:N,'Issue Code Table'!A:A,0)),IF(M37="Critical",6,IF(M37="Significant",5,IF(M37="Moderate",3,2))))</f>
        <v>5</v>
      </c>
      <c r="AB37" s="191"/>
      <c r="AC37" s="191"/>
      <c r="AD37" s="191"/>
      <c r="AE37" s="191"/>
      <c r="AF37" s="191"/>
      <c r="AG37" s="191"/>
      <c r="AH37" s="191"/>
      <c r="AI37" s="191"/>
    </row>
    <row r="38" spans="1:36" s="194" customFormat="1" ht="63.75" customHeight="1" x14ac:dyDescent="0.25">
      <c r="A38" s="101" t="s">
        <v>1817</v>
      </c>
      <c r="B38" s="245" t="s">
        <v>385</v>
      </c>
      <c r="C38" s="245" t="s">
        <v>386</v>
      </c>
      <c r="D38" s="165" t="s">
        <v>728</v>
      </c>
      <c r="E38" s="165" t="s">
        <v>1818</v>
      </c>
      <c r="F38" s="245" t="s">
        <v>1819</v>
      </c>
      <c r="G38" s="245" t="s">
        <v>1820</v>
      </c>
      <c r="H38" s="165" t="s">
        <v>1821</v>
      </c>
      <c r="I38" s="166"/>
      <c r="J38" s="219"/>
      <c r="K38" s="164" t="s">
        <v>1822</v>
      </c>
      <c r="L38" s="165"/>
      <c r="M38" s="165" t="s">
        <v>147</v>
      </c>
      <c r="N38" s="183" t="s">
        <v>720</v>
      </c>
      <c r="O38" s="165" t="s">
        <v>721</v>
      </c>
      <c r="P38" s="143"/>
      <c r="Q38" s="70" t="s">
        <v>1823</v>
      </c>
      <c r="R38" s="70" t="s">
        <v>1824</v>
      </c>
      <c r="S38" s="165" t="s">
        <v>1825</v>
      </c>
      <c r="T38" s="245" t="s">
        <v>1826</v>
      </c>
      <c r="U38" s="245" t="s">
        <v>1827</v>
      </c>
      <c r="V38" s="165" t="s">
        <v>1828</v>
      </c>
      <c r="X38" s="191"/>
      <c r="Y38" s="191"/>
      <c r="AA38" s="193">
        <f>IF(OR(J38="Fail",ISBLANK(J38)),INDEX('Issue Code Table'!C:C,MATCH(N:N,'Issue Code Table'!A:A,0)),IF(M38="Critical",6,IF(M38="Significant",5,IF(M38="Moderate",3,2))))</f>
        <v>5</v>
      </c>
      <c r="AB38" s="191"/>
      <c r="AC38" s="191"/>
      <c r="AD38" s="191"/>
      <c r="AE38" s="191"/>
      <c r="AF38" s="191"/>
      <c r="AG38" s="191"/>
      <c r="AH38" s="191"/>
      <c r="AI38" s="191"/>
    </row>
    <row r="39" spans="1:36" s="194" customFormat="1" ht="68.25" customHeight="1" x14ac:dyDescent="0.25">
      <c r="A39" s="101" t="s">
        <v>1829</v>
      </c>
      <c r="B39" s="245" t="s">
        <v>385</v>
      </c>
      <c r="C39" s="245" t="s">
        <v>386</v>
      </c>
      <c r="D39" s="165" t="s">
        <v>728</v>
      </c>
      <c r="E39" s="165" t="s">
        <v>1830</v>
      </c>
      <c r="F39" s="245" t="s">
        <v>1831</v>
      </c>
      <c r="G39" s="245" t="s">
        <v>1832</v>
      </c>
      <c r="H39" s="165" t="s">
        <v>1833</v>
      </c>
      <c r="I39" s="166"/>
      <c r="J39" s="219"/>
      <c r="K39" s="164" t="s">
        <v>1834</v>
      </c>
      <c r="L39" s="165"/>
      <c r="M39" s="165" t="s">
        <v>147</v>
      </c>
      <c r="N39" s="183" t="s">
        <v>720</v>
      </c>
      <c r="O39" s="165" t="s">
        <v>721</v>
      </c>
      <c r="P39" s="143"/>
      <c r="Q39" s="70" t="s">
        <v>1823</v>
      </c>
      <c r="R39" s="70" t="s">
        <v>1835</v>
      </c>
      <c r="S39" s="165" t="s">
        <v>1836</v>
      </c>
      <c r="T39" s="245" t="s">
        <v>1837</v>
      </c>
      <c r="U39" s="245" t="s">
        <v>1838</v>
      </c>
      <c r="V39" s="165" t="s">
        <v>1839</v>
      </c>
      <c r="X39" s="191"/>
      <c r="Y39" s="191"/>
      <c r="AA39" s="193">
        <f>IF(OR(J39="Fail",ISBLANK(J39)),INDEX('Issue Code Table'!C:C,MATCH(N:N,'Issue Code Table'!A:A,0)),IF(M39="Critical",6,IF(M39="Significant",5,IF(M39="Moderate",3,2))))</f>
        <v>5</v>
      </c>
      <c r="AB39" s="191"/>
      <c r="AC39" s="191"/>
      <c r="AD39" s="191"/>
      <c r="AE39" s="191"/>
      <c r="AF39" s="191"/>
      <c r="AG39" s="191"/>
      <c r="AH39" s="191"/>
      <c r="AI39" s="191"/>
    </row>
    <row r="40" spans="1:36" s="194" customFormat="1" ht="72.75" customHeight="1" x14ac:dyDescent="0.25">
      <c r="A40" s="101" t="s">
        <v>1840</v>
      </c>
      <c r="B40" s="245" t="s">
        <v>385</v>
      </c>
      <c r="C40" s="245" t="s">
        <v>386</v>
      </c>
      <c r="D40" s="165" t="s">
        <v>728</v>
      </c>
      <c r="E40" s="165" t="s">
        <v>1841</v>
      </c>
      <c r="F40" s="245" t="s">
        <v>1842</v>
      </c>
      <c r="G40" s="245" t="s">
        <v>1843</v>
      </c>
      <c r="H40" s="165" t="s">
        <v>1844</v>
      </c>
      <c r="I40" s="166"/>
      <c r="J40" s="219"/>
      <c r="K40" s="164" t="s">
        <v>1845</v>
      </c>
      <c r="L40" s="165"/>
      <c r="M40" s="295" t="s">
        <v>164</v>
      </c>
      <c r="N40" s="183" t="s">
        <v>1626</v>
      </c>
      <c r="O40" s="296" t="s">
        <v>1627</v>
      </c>
      <c r="P40" s="143"/>
      <c r="Q40" s="70" t="s">
        <v>1846</v>
      </c>
      <c r="R40" s="70" t="s">
        <v>1847</v>
      </c>
      <c r="S40" s="165" t="s">
        <v>1848</v>
      </c>
      <c r="T40" s="245" t="s">
        <v>1849</v>
      </c>
      <c r="U40" s="245" t="s">
        <v>1850</v>
      </c>
      <c r="V40" s="165"/>
      <c r="X40" s="191"/>
      <c r="Y40" s="191"/>
      <c r="AA40" s="193">
        <f>IF(OR(J40="Fail",ISBLANK(J40)),INDEX('Issue Code Table'!C:C,MATCH(N:N,'Issue Code Table'!A:A,0)),IF(M40="Critical",6,IF(M40="Significant",5,IF(M40="Moderate",3,2))))</f>
        <v>4</v>
      </c>
      <c r="AB40" s="191"/>
      <c r="AC40" s="191"/>
      <c r="AD40" s="191"/>
      <c r="AE40" s="191"/>
      <c r="AF40" s="191"/>
      <c r="AG40" s="191"/>
      <c r="AH40" s="191"/>
      <c r="AI40" s="191"/>
      <c r="AJ40" s="191"/>
    </row>
    <row r="41" spans="1:36" s="194" customFormat="1" ht="77.25" customHeight="1" x14ac:dyDescent="0.25">
      <c r="A41" s="101" t="s">
        <v>1851</v>
      </c>
      <c r="B41" s="294" t="s">
        <v>1852</v>
      </c>
      <c r="C41" s="294" t="s">
        <v>1853</v>
      </c>
      <c r="D41" s="165" t="s">
        <v>728</v>
      </c>
      <c r="E41" s="165" t="s">
        <v>1854</v>
      </c>
      <c r="F41" s="245" t="s">
        <v>1855</v>
      </c>
      <c r="G41" s="245" t="s">
        <v>1856</v>
      </c>
      <c r="H41" s="165" t="s">
        <v>1857</v>
      </c>
      <c r="I41" s="166"/>
      <c r="J41" s="219"/>
      <c r="K41" s="165" t="s">
        <v>1858</v>
      </c>
      <c r="L41" s="165"/>
      <c r="M41" s="164" t="s">
        <v>147</v>
      </c>
      <c r="N41" s="244" t="s">
        <v>1859</v>
      </c>
      <c r="O41" s="184" t="s">
        <v>1860</v>
      </c>
      <c r="P41" s="143"/>
      <c r="Q41" s="70" t="s">
        <v>1861</v>
      </c>
      <c r="R41" s="70" t="s">
        <v>1862</v>
      </c>
      <c r="S41" s="165" t="s">
        <v>1863</v>
      </c>
      <c r="T41" s="245" t="s">
        <v>1864</v>
      </c>
      <c r="U41" s="245" t="s">
        <v>1865</v>
      </c>
      <c r="V41" s="165" t="s">
        <v>1866</v>
      </c>
      <c r="X41" s="191"/>
      <c r="Y41" s="191"/>
      <c r="AA41" s="193">
        <f>IF(OR(J41="Fail",ISBLANK(J41)),INDEX('Issue Code Table'!C:C,MATCH(N:N,'Issue Code Table'!A:A,0)),IF(M41="Critical",6,IF(M41="Significant",5,IF(M41="Moderate",3,2))))</f>
        <v>5</v>
      </c>
      <c r="AB41" s="191"/>
      <c r="AC41" s="191"/>
      <c r="AD41" s="191"/>
      <c r="AE41" s="191"/>
      <c r="AF41" s="191"/>
      <c r="AG41" s="191"/>
      <c r="AH41" s="191"/>
      <c r="AI41" s="191"/>
      <c r="AJ41" s="191"/>
    </row>
    <row r="42" spans="1:36" s="194" customFormat="1" ht="68.25" customHeight="1" x14ac:dyDescent="0.25">
      <c r="A42" s="101" t="s">
        <v>1867</v>
      </c>
      <c r="B42" s="294" t="s">
        <v>1852</v>
      </c>
      <c r="C42" s="294" t="s">
        <v>1853</v>
      </c>
      <c r="D42" s="165" t="s">
        <v>728</v>
      </c>
      <c r="E42" s="165" t="s">
        <v>1868</v>
      </c>
      <c r="F42" s="245" t="s">
        <v>1869</v>
      </c>
      <c r="G42" s="245" t="s">
        <v>1870</v>
      </c>
      <c r="H42" s="165" t="s">
        <v>1871</v>
      </c>
      <c r="I42" s="166"/>
      <c r="J42" s="219"/>
      <c r="K42" s="165" t="s">
        <v>1872</v>
      </c>
      <c r="L42" s="165"/>
      <c r="M42" s="164" t="s">
        <v>147</v>
      </c>
      <c r="N42" s="244" t="s">
        <v>1859</v>
      </c>
      <c r="O42" s="184" t="s">
        <v>1860</v>
      </c>
      <c r="P42" s="143"/>
      <c r="Q42" s="70" t="s">
        <v>1861</v>
      </c>
      <c r="R42" s="70" t="s">
        <v>1873</v>
      </c>
      <c r="S42" s="165" t="s">
        <v>1874</v>
      </c>
      <c r="T42" s="245" t="s">
        <v>1875</v>
      </c>
      <c r="U42" s="245" t="s">
        <v>1876</v>
      </c>
      <c r="V42" s="165" t="s">
        <v>1877</v>
      </c>
      <c r="X42" s="191"/>
      <c r="Y42" s="191"/>
      <c r="AA42" s="193">
        <f>IF(OR(J42="Fail",ISBLANK(J42)),INDEX('Issue Code Table'!C:C,MATCH(N:N,'Issue Code Table'!A:A,0)),IF(M42="Critical",6,IF(M42="Significant",5,IF(M42="Moderate",3,2))))</f>
        <v>5</v>
      </c>
      <c r="AB42" s="191"/>
      <c r="AC42" s="191"/>
      <c r="AD42" s="191"/>
      <c r="AE42" s="191"/>
      <c r="AF42" s="191"/>
      <c r="AG42" s="191"/>
      <c r="AH42" s="191"/>
      <c r="AI42" s="191"/>
      <c r="AJ42" s="191"/>
    </row>
    <row r="43" spans="1:36" s="190" customFormat="1" ht="14" x14ac:dyDescent="0.3">
      <c r="A43" s="106"/>
      <c r="B43" s="218" t="s">
        <v>406</v>
      </c>
      <c r="C43" s="106"/>
      <c r="D43" s="105"/>
      <c r="E43" s="105"/>
      <c r="F43" s="105"/>
      <c r="G43" s="223"/>
      <c r="H43" s="105"/>
      <c r="I43" s="105"/>
      <c r="J43" s="105"/>
      <c r="K43" s="105"/>
      <c r="L43" s="105"/>
      <c r="M43" s="105"/>
      <c r="N43" s="105"/>
      <c r="O43" s="105"/>
      <c r="P43" s="105"/>
      <c r="Q43" s="105"/>
      <c r="R43" s="105"/>
      <c r="S43" s="105"/>
      <c r="T43" s="223"/>
      <c r="U43" s="221"/>
      <c r="V43" s="221"/>
      <c r="AA43" s="105"/>
    </row>
    <row r="46" spans="1:36" hidden="1" x14ac:dyDescent="0.35"/>
    <row r="47" spans="1:36" hidden="1" x14ac:dyDescent="0.35"/>
    <row r="48" spans="1:36" hidden="1" x14ac:dyDescent="0.35">
      <c r="E48" s="190" t="s">
        <v>407</v>
      </c>
    </row>
    <row r="49" spans="5:5" hidden="1" x14ac:dyDescent="0.35">
      <c r="E49" s="190" t="s">
        <v>56</v>
      </c>
    </row>
    <row r="50" spans="5:5" hidden="1" x14ac:dyDescent="0.35">
      <c r="E50" s="190" t="s">
        <v>57</v>
      </c>
    </row>
    <row r="51" spans="5:5" hidden="1" x14ac:dyDescent="0.35">
      <c r="E51" s="190" t="s">
        <v>45</v>
      </c>
    </row>
    <row r="52" spans="5:5" hidden="1" x14ac:dyDescent="0.35">
      <c r="E52" s="190" t="s">
        <v>408</v>
      </c>
    </row>
    <row r="53" spans="5:5" hidden="1" x14ac:dyDescent="0.35">
      <c r="E53" s="190"/>
    </row>
    <row r="54" spans="5:5" hidden="1" x14ac:dyDescent="0.35">
      <c r="E54" s="197" t="s">
        <v>409</v>
      </c>
    </row>
    <row r="55" spans="5:5" hidden="1" x14ac:dyDescent="0.35">
      <c r="E55" s="197" t="s">
        <v>138</v>
      </c>
    </row>
    <row r="56" spans="5:5" hidden="1" x14ac:dyDescent="0.35">
      <c r="E56" s="197" t="s">
        <v>147</v>
      </c>
    </row>
    <row r="57" spans="5:5" hidden="1" x14ac:dyDescent="0.35">
      <c r="E57" s="197" t="s">
        <v>164</v>
      </c>
    </row>
    <row r="58" spans="5:5" hidden="1" x14ac:dyDescent="0.35">
      <c r="E58" s="197" t="s">
        <v>228</v>
      </c>
    </row>
  </sheetData>
  <protectedRanges>
    <protectedRange password="E1A2" sqref="N2:O2" name="Range1"/>
    <protectedRange password="E1A2" sqref="O20:O21" name="Range1_1_3_35_1"/>
    <protectedRange password="E1A2" sqref="N40" name="Range1_1"/>
    <protectedRange password="E1A2" sqref="N30" name="Range1_13"/>
    <protectedRange password="E1A2" sqref="O34" name="Range1_2"/>
  </protectedRanges>
  <autoFilter ref="A2:AJ43" xr:uid="{04615F45-9DCF-4578-B216-7505465F5508}"/>
  <phoneticPr fontId="23" type="noConversion"/>
  <conditionalFormatting sqref="J3:J42">
    <cfRule type="cellIs" dxfId="10" priority="55" stopIfTrue="1" operator="equal">
      <formula>"Fail"</formula>
    </cfRule>
    <cfRule type="cellIs" dxfId="9" priority="56" stopIfTrue="1" operator="equal">
      <formula>"Pass"</formula>
    </cfRule>
    <cfRule type="cellIs" dxfId="8" priority="57" stopIfTrue="1" operator="equal">
      <formula>"Info"</formula>
    </cfRule>
  </conditionalFormatting>
  <conditionalFormatting sqref="O20">
    <cfRule type="expression" dxfId="7" priority="53" stopIfTrue="1">
      <formula>ISERROR(AC20)</formula>
    </cfRule>
  </conditionalFormatting>
  <conditionalFormatting sqref="N3:N42">
    <cfRule type="expression" dxfId="6" priority="58" stopIfTrue="1">
      <formula>ISERROR(AA3)</formula>
    </cfRule>
  </conditionalFormatting>
  <conditionalFormatting sqref="J7">
    <cfRule type="cellIs" dxfId="5" priority="49" stopIfTrue="1" operator="equal">
      <formula>"Fail"</formula>
    </cfRule>
    <cfRule type="cellIs" dxfId="4" priority="50" stopIfTrue="1" operator="equal">
      <formula>"Pass"</formula>
    </cfRule>
    <cfRule type="cellIs" dxfId="3" priority="51" stopIfTrue="1" operator="equal">
      <formula>"Info"</formula>
    </cfRule>
  </conditionalFormatting>
  <conditionalFormatting sqref="O21">
    <cfRule type="expression" dxfId="2" priority="14" stopIfTrue="1">
      <formula>ISERROR(AC21)</formula>
    </cfRule>
  </conditionalFormatting>
  <conditionalFormatting sqref="M33">
    <cfRule type="expression" dxfId="1" priority="10" stopIfTrue="1">
      <formula>ISERROR(AB33)</formula>
    </cfRule>
  </conditionalFormatting>
  <conditionalFormatting sqref="M32">
    <cfRule type="expression" dxfId="0" priority="8" stopIfTrue="1">
      <formula>ISERROR(AB32)</formula>
    </cfRule>
  </conditionalFormatting>
  <dataValidations count="2">
    <dataValidation type="list" allowBlank="1" showInputMessage="1" showErrorMessage="1" sqref="J3:J42" xr:uid="{AAD18F1A-4B4B-42CE-98D0-A01C6057A74B}">
      <formula1>$E$49:$E$52</formula1>
    </dataValidation>
    <dataValidation type="list" allowBlank="1" showInputMessage="1" showErrorMessage="1" sqref="M3:M42" xr:uid="{0307D4E9-2421-471C-93FE-5282672035EC}">
      <formula1>$E$55:$E$58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59"/>
  <sheetViews>
    <sheetView tabSelected="1" zoomScale="80" zoomScaleNormal="80" workbookViewId="0">
      <selection activeCell="B17" sqref="B17:D17"/>
    </sheetView>
  </sheetViews>
  <sheetFormatPr defaultColWidth="11.453125" defaultRowHeight="12.5" x14ac:dyDescent="0.25"/>
  <cols>
    <col min="1" max="1" width="11.453125" style="212" customWidth="1"/>
    <col min="2" max="2" width="13.26953125" style="212" customWidth="1"/>
    <col min="3" max="3" width="84.453125" style="217" customWidth="1"/>
    <col min="4" max="4" width="33.26953125" style="212" customWidth="1"/>
    <col min="5" max="17" width="11.453125" style="211"/>
    <col min="18" max="16384" width="11.453125" style="212"/>
  </cols>
  <sheetData>
    <row r="1" spans="1:17" ht="13" x14ac:dyDescent="0.3">
      <c r="A1" s="29" t="s">
        <v>1878</v>
      </c>
      <c r="B1" s="30"/>
      <c r="C1" s="51"/>
      <c r="D1" s="30"/>
    </row>
    <row r="2" spans="1:17" s="213" customFormat="1" ht="12.75" customHeight="1" x14ac:dyDescent="0.25">
      <c r="A2" s="52" t="s">
        <v>1879</v>
      </c>
      <c r="B2" s="52" t="s">
        <v>1880</v>
      </c>
      <c r="C2" s="53" t="s">
        <v>1881</v>
      </c>
      <c r="D2" s="52" t="s">
        <v>1882</v>
      </c>
      <c r="E2" s="211"/>
      <c r="F2" s="211"/>
      <c r="G2" s="211"/>
      <c r="H2" s="211"/>
      <c r="I2" s="211"/>
      <c r="J2" s="211"/>
      <c r="K2" s="211"/>
      <c r="L2" s="211"/>
      <c r="M2" s="211"/>
      <c r="N2" s="211"/>
      <c r="O2" s="211"/>
      <c r="P2" s="211"/>
      <c r="Q2" s="211"/>
    </row>
    <row r="3" spans="1:17" ht="13.5" customHeight="1" x14ac:dyDescent="0.25">
      <c r="A3" s="208">
        <v>1</v>
      </c>
      <c r="B3" s="209">
        <v>42454</v>
      </c>
      <c r="C3" s="210" t="s">
        <v>1883</v>
      </c>
      <c r="D3" s="312" t="s">
        <v>2918</v>
      </c>
    </row>
    <row r="4" spans="1:17" ht="25" x14ac:dyDescent="0.25">
      <c r="A4" s="214">
        <v>2</v>
      </c>
      <c r="B4" s="215">
        <v>42766</v>
      </c>
      <c r="C4" s="207" t="s">
        <v>1884</v>
      </c>
      <c r="D4" s="312" t="s">
        <v>2918</v>
      </c>
    </row>
    <row r="5" spans="1:17" x14ac:dyDescent="0.25">
      <c r="A5" s="214">
        <v>2</v>
      </c>
      <c r="B5" s="215">
        <v>43008</v>
      </c>
      <c r="C5" s="207" t="s">
        <v>1885</v>
      </c>
      <c r="D5" s="312" t="s">
        <v>2918</v>
      </c>
    </row>
    <row r="6" spans="1:17" x14ac:dyDescent="0.25">
      <c r="A6" s="214">
        <v>2</v>
      </c>
      <c r="B6" s="215">
        <v>43131</v>
      </c>
      <c r="C6" s="207" t="s">
        <v>1886</v>
      </c>
      <c r="D6" s="312" t="s">
        <v>2918</v>
      </c>
    </row>
    <row r="7" spans="1:17" x14ac:dyDescent="0.25">
      <c r="A7" s="214">
        <v>2.1</v>
      </c>
      <c r="B7" s="215">
        <v>43343</v>
      </c>
      <c r="C7" s="207" t="s">
        <v>1886</v>
      </c>
      <c r="D7" s="312" t="s">
        <v>2918</v>
      </c>
    </row>
    <row r="8" spans="1:17" x14ac:dyDescent="0.25">
      <c r="A8" s="214">
        <v>2.1</v>
      </c>
      <c r="B8" s="215">
        <v>43373</v>
      </c>
      <c r="C8" s="207" t="s">
        <v>1887</v>
      </c>
      <c r="D8" s="312" t="s">
        <v>2918</v>
      </c>
    </row>
    <row r="9" spans="1:17" s="31" customFormat="1" ht="14.5" x14ac:dyDescent="0.35">
      <c r="A9" s="236">
        <v>2.1</v>
      </c>
      <c r="B9" s="237">
        <v>43555</v>
      </c>
      <c r="C9" s="207" t="s">
        <v>1885</v>
      </c>
      <c r="D9" s="312" t="s">
        <v>2918</v>
      </c>
    </row>
    <row r="10" spans="1:17" s="31" customFormat="1" ht="14.5" x14ac:dyDescent="0.35">
      <c r="A10" s="236">
        <v>3</v>
      </c>
      <c r="B10" s="237">
        <v>43738</v>
      </c>
      <c r="C10" s="207" t="s">
        <v>1888</v>
      </c>
      <c r="D10" s="312" t="s">
        <v>2918</v>
      </c>
    </row>
    <row r="11" spans="1:17" x14ac:dyDescent="0.25">
      <c r="A11" s="236">
        <v>4</v>
      </c>
      <c r="B11" s="237">
        <v>43921</v>
      </c>
      <c r="C11" s="207" t="s">
        <v>1889</v>
      </c>
      <c r="D11" s="312" t="s">
        <v>2918</v>
      </c>
    </row>
    <row r="12" spans="1:17" x14ac:dyDescent="0.25">
      <c r="A12" s="236">
        <v>4.0999999999999996</v>
      </c>
      <c r="B12" s="237">
        <v>44104</v>
      </c>
      <c r="C12" s="207" t="s">
        <v>1890</v>
      </c>
      <c r="D12" s="312" t="s">
        <v>2918</v>
      </c>
    </row>
    <row r="13" spans="1:17" ht="25" x14ac:dyDescent="0.25">
      <c r="A13" s="236">
        <v>5</v>
      </c>
      <c r="B13" s="237">
        <v>44469</v>
      </c>
      <c r="C13" s="207" t="s">
        <v>1891</v>
      </c>
      <c r="D13" s="312" t="s">
        <v>2918</v>
      </c>
    </row>
    <row r="14" spans="1:17" x14ac:dyDescent="0.25">
      <c r="A14" s="214">
        <v>5.0999999999999996</v>
      </c>
      <c r="B14" s="215">
        <v>44469</v>
      </c>
      <c r="C14" s="207" t="s">
        <v>1887</v>
      </c>
      <c r="D14" s="312" t="s">
        <v>2918</v>
      </c>
    </row>
    <row r="15" spans="1:17" x14ac:dyDescent="0.25">
      <c r="A15" s="236">
        <v>6</v>
      </c>
      <c r="B15" s="237">
        <v>44834</v>
      </c>
      <c r="C15" s="207" t="s">
        <v>1892</v>
      </c>
      <c r="D15" s="312" t="s">
        <v>2918</v>
      </c>
    </row>
    <row r="16" spans="1:17" x14ac:dyDescent="0.25">
      <c r="A16" s="236">
        <v>6.1</v>
      </c>
      <c r="B16" s="310">
        <v>45174</v>
      </c>
      <c r="C16" s="311" t="s">
        <v>2917</v>
      </c>
      <c r="D16" s="312" t="s">
        <v>2918</v>
      </c>
    </row>
    <row r="17" spans="1:4" x14ac:dyDescent="0.25">
      <c r="A17" s="236">
        <v>6.2</v>
      </c>
      <c r="B17" s="237">
        <v>45199</v>
      </c>
      <c r="C17" s="207" t="s">
        <v>2938</v>
      </c>
      <c r="D17" s="238" t="s">
        <v>2918</v>
      </c>
    </row>
    <row r="18" spans="1:4" x14ac:dyDescent="0.25">
      <c r="A18" s="236"/>
      <c r="B18" s="237"/>
      <c r="C18" s="207"/>
      <c r="D18" s="238"/>
    </row>
    <row r="19" spans="1:4" x14ac:dyDescent="0.25">
      <c r="A19" s="236"/>
      <c r="B19" s="237"/>
      <c r="C19" s="207"/>
      <c r="D19" s="238"/>
    </row>
    <row r="20" spans="1:4" x14ac:dyDescent="0.25">
      <c r="A20" s="236"/>
      <c r="B20" s="237"/>
      <c r="C20" s="207"/>
      <c r="D20" s="238"/>
    </row>
    <row r="21" spans="1:4" x14ac:dyDescent="0.25">
      <c r="A21" s="236"/>
      <c r="B21" s="237"/>
      <c r="C21" s="207"/>
      <c r="D21" s="238"/>
    </row>
    <row r="22" spans="1:4" x14ac:dyDescent="0.25">
      <c r="A22" s="236"/>
      <c r="B22" s="237"/>
      <c r="C22" s="207"/>
      <c r="D22" s="238"/>
    </row>
    <row r="23" spans="1:4" x14ac:dyDescent="0.25">
      <c r="A23" s="236"/>
      <c r="B23" s="237"/>
      <c r="C23" s="207"/>
      <c r="D23" s="238"/>
    </row>
    <row r="24" spans="1:4" x14ac:dyDescent="0.25">
      <c r="A24" s="236"/>
      <c r="B24" s="237"/>
      <c r="C24" s="207"/>
      <c r="D24" s="238"/>
    </row>
    <row r="25" spans="1:4" x14ac:dyDescent="0.25">
      <c r="A25" s="236"/>
      <c r="B25" s="237"/>
      <c r="C25" s="207"/>
      <c r="D25" s="238"/>
    </row>
    <row r="26" spans="1:4" x14ac:dyDescent="0.25">
      <c r="A26" s="236"/>
      <c r="B26" s="237"/>
      <c r="C26" s="207"/>
      <c r="D26" s="238"/>
    </row>
    <row r="27" spans="1:4" x14ac:dyDescent="0.25">
      <c r="A27" s="236"/>
      <c r="B27" s="237"/>
      <c r="C27" s="207"/>
      <c r="D27" s="238"/>
    </row>
    <row r="28" spans="1:4" x14ac:dyDescent="0.25">
      <c r="A28" s="236"/>
      <c r="B28" s="237"/>
      <c r="C28" s="207"/>
      <c r="D28" s="238"/>
    </row>
    <row r="29" spans="1:4" x14ac:dyDescent="0.25">
      <c r="A29" s="236"/>
      <c r="B29" s="237"/>
      <c r="C29" s="207"/>
      <c r="D29" s="238"/>
    </row>
    <row r="30" spans="1:4" x14ac:dyDescent="0.25">
      <c r="A30" s="236"/>
      <c r="B30" s="237"/>
      <c r="C30" s="207"/>
      <c r="D30" s="238"/>
    </row>
    <row r="31" spans="1:4" x14ac:dyDescent="0.25">
      <c r="A31" s="236"/>
      <c r="B31" s="237"/>
      <c r="C31" s="207"/>
      <c r="D31" s="238"/>
    </row>
    <row r="32" spans="1:4" x14ac:dyDescent="0.25">
      <c r="A32" s="236"/>
      <c r="B32" s="237"/>
      <c r="C32" s="207"/>
      <c r="D32" s="238"/>
    </row>
    <row r="33" spans="1:4" x14ac:dyDescent="0.25">
      <c r="A33" s="236"/>
      <c r="B33" s="237"/>
      <c r="C33" s="207"/>
      <c r="D33" s="238"/>
    </row>
    <row r="34" spans="1:4" x14ac:dyDescent="0.25">
      <c r="A34" s="236"/>
      <c r="B34" s="237"/>
      <c r="C34" s="207"/>
      <c r="D34" s="238"/>
    </row>
    <row r="35" spans="1:4" x14ac:dyDescent="0.25">
      <c r="A35" s="211"/>
      <c r="B35" s="211"/>
      <c r="C35" s="216"/>
      <c r="D35" s="211"/>
    </row>
    <row r="36" spans="1:4" x14ac:dyDescent="0.25">
      <c r="A36" s="211"/>
      <c r="B36" s="211"/>
      <c r="C36" s="216"/>
      <c r="D36" s="211"/>
    </row>
    <row r="37" spans="1:4" x14ac:dyDescent="0.25">
      <c r="A37" s="211"/>
      <c r="B37" s="211"/>
      <c r="C37" s="216"/>
      <c r="D37" s="211"/>
    </row>
    <row r="38" spans="1:4" x14ac:dyDescent="0.25">
      <c r="A38" s="211"/>
      <c r="B38" s="211"/>
      <c r="C38" s="216"/>
      <c r="D38" s="211"/>
    </row>
    <row r="39" spans="1:4" x14ac:dyDescent="0.25">
      <c r="A39" s="211"/>
      <c r="B39" s="211"/>
      <c r="C39" s="216"/>
      <c r="D39" s="211"/>
    </row>
    <row r="40" spans="1:4" x14ac:dyDescent="0.25">
      <c r="A40" s="211"/>
      <c r="B40" s="211"/>
      <c r="C40" s="216"/>
      <c r="D40" s="211"/>
    </row>
    <row r="41" spans="1:4" x14ac:dyDescent="0.25">
      <c r="A41" s="211"/>
      <c r="B41" s="211"/>
      <c r="C41" s="216"/>
      <c r="D41" s="211"/>
    </row>
    <row r="42" spans="1:4" x14ac:dyDescent="0.25">
      <c r="A42" s="211"/>
      <c r="B42" s="211"/>
      <c r="C42" s="216"/>
      <c r="D42" s="211"/>
    </row>
    <row r="43" spans="1:4" x14ac:dyDescent="0.25">
      <c r="A43" s="211"/>
      <c r="B43" s="211"/>
      <c r="C43" s="216"/>
      <c r="D43" s="211"/>
    </row>
    <row r="44" spans="1:4" x14ac:dyDescent="0.25">
      <c r="A44" s="211"/>
      <c r="B44" s="211"/>
      <c r="C44" s="216"/>
      <c r="D44" s="211"/>
    </row>
    <row r="45" spans="1:4" x14ac:dyDescent="0.25">
      <c r="A45" s="211"/>
      <c r="B45" s="211"/>
      <c r="C45" s="216"/>
      <c r="D45" s="211"/>
    </row>
    <row r="46" spans="1:4" x14ac:dyDescent="0.25">
      <c r="A46" s="211"/>
      <c r="B46" s="211"/>
      <c r="C46" s="216"/>
      <c r="D46" s="211"/>
    </row>
    <row r="47" spans="1:4" x14ac:dyDescent="0.25">
      <c r="A47" s="211"/>
      <c r="B47" s="211"/>
      <c r="C47" s="216"/>
      <c r="D47" s="211"/>
    </row>
    <row r="48" spans="1:4" x14ac:dyDescent="0.25">
      <c r="A48" s="211"/>
      <c r="B48" s="211"/>
      <c r="C48" s="216"/>
      <c r="D48" s="211"/>
    </row>
    <row r="49" spans="1:4" x14ac:dyDescent="0.25">
      <c r="A49" s="211"/>
      <c r="B49" s="211"/>
      <c r="C49" s="216"/>
      <c r="D49" s="211"/>
    </row>
    <row r="50" spans="1:4" x14ac:dyDescent="0.25">
      <c r="A50" s="211"/>
      <c r="B50" s="211"/>
      <c r="C50" s="216"/>
      <c r="D50" s="211"/>
    </row>
    <row r="51" spans="1:4" x14ac:dyDescent="0.25">
      <c r="A51" s="211"/>
      <c r="B51" s="211"/>
      <c r="C51" s="216"/>
      <c r="D51" s="211"/>
    </row>
    <row r="52" spans="1:4" x14ac:dyDescent="0.25">
      <c r="A52" s="211"/>
      <c r="B52" s="211"/>
      <c r="C52" s="216"/>
      <c r="D52" s="211"/>
    </row>
    <row r="53" spans="1:4" x14ac:dyDescent="0.25">
      <c r="A53" s="211"/>
      <c r="B53" s="211"/>
      <c r="C53" s="216"/>
      <c r="D53" s="211"/>
    </row>
    <row r="54" spans="1:4" x14ac:dyDescent="0.25">
      <c r="A54" s="211"/>
      <c r="B54" s="211"/>
      <c r="C54" s="216"/>
      <c r="D54" s="211"/>
    </row>
    <row r="55" spans="1:4" x14ac:dyDescent="0.25">
      <c r="A55" s="211"/>
      <c r="B55" s="211"/>
      <c r="C55" s="216"/>
      <c r="D55" s="211"/>
    </row>
    <row r="56" spans="1:4" x14ac:dyDescent="0.25">
      <c r="A56" s="211"/>
      <c r="B56" s="211"/>
      <c r="C56" s="216"/>
      <c r="D56" s="211"/>
    </row>
    <row r="57" spans="1:4" x14ac:dyDescent="0.25">
      <c r="A57" s="211"/>
      <c r="B57" s="211"/>
      <c r="C57" s="216"/>
      <c r="D57" s="211"/>
    </row>
    <row r="58" spans="1:4" x14ac:dyDescent="0.25">
      <c r="A58" s="211"/>
      <c r="B58" s="211"/>
      <c r="C58" s="216"/>
      <c r="D58" s="211"/>
    </row>
    <row r="59" spans="1:4" x14ac:dyDescent="0.25">
      <c r="A59" s="211"/>
      <c r="B59" s="211"/>
      <c r="C59" s="216"/>
      <c r="D59" s="2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4A77D-B4F9-473D-A580-6F03B877E74F}">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2c75e67c-ed2d-4c91-baba-8aa4949e551e"/>
    <ds:schemaRef ds:uri="http://schemas.openxmlformats.org/package/2006/metadata/core-properties"/>
    <ds:schemaRef ds:uri="http://www.w3.org/XML/1998/namespace"/>
    <ds:schemaRef ds:uri="http://schemas.microsoft.com/office/infopath/2007/PartnerControls"/>
    <ds:schemaRef ds:uri="33874043-1092-46f2-b7ed-3863b0441e79"/>
    <ds:schemaRef ds:uri="http://schemas.microsoft.com/sharepoint/v3"/>
  </ds:schemaRefs>
</ds:datastoreItem>
</file>

<file path=customXml/itemProps2.xml><?xml version="1.0" encoding="utf-8"?>
<ds:datastoreItem xmlns:ds="http://schemas.openxmlformats.org/officeDocument/2006/customXml" ds:itemID="{FEBF5114-63C3-4EB0-A295-615F949DE906}">
  <ds:schemaRefs>
    <ds:schemaRef ds:uri="http://schemas.microsoft.com/sharepoint/v3/contenttype/forms"/>
  </ds:schemaRefs>
</ds:datastoreItem>
</file>

<file path=customXml/itemProps3.xml><?xml version="1.0" encoding="utf-8"?>
<ds:datastoreItem xmlns:ds="http://schemas.openxmlformats.org/officeDocument/2006/customXml" ds:itemID="{E4A5CCE1-D04F-4EDE-A773-E85072D61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IOS 15.0M Test Cases</vt:lpstr>
      <vt:lpstr>IOS 16.0M Test Cases </vt:lpstr>
      <vt:lpstr>IOS 17.0M Test Cases  </vt:lpstr>
      <vt:lpstr>NX-OS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McFadden Shanee</cp:lastModifiedBy>
  <cp:revision/>
  <dcterms:created xsi:type="dcterms:W3CDTF">2014-11-17T05:09:03Z</dcterms:created>
  <dcterms:modified xsi:type="dcterms:W3CDTF">2023-11-27T23:26:59Z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