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570594\Desktop\SAFEGUARD\Correction package from IRS 03312020\Unix-Linux\"/>
    </mc:Choice>
  </mc:AlternateContent>
  <xr:revisionPtr revIDLastSave="0" documentId="13_ncr:1_{1F3CF77A-C66C-4EBA-8636-508D12DC84A3}" xr6:coauthVersionLast="45" xr6:coauthVersionMax="45" xr10:uidLastSave="{00000000-0000-0000-0000-000000000000}"/>
  <bookViews>
    <workbookView xWindow="-120" yWindow="-120" windowWidth="29040" windowHeight="15840" tabRatio="761" xr2:uid="{00000000-000D-0000-FFFF-FFFF00000000}"/>
  </bookViews>
  <sheets>
    <sheet name="Dashboard" sheetId="5" r:id="rId1"/>
    <sheet name="Results" sheetId="4" r:id="rId2"/>
    <sheet name="Instructions" sheetId="6" r:id="rId3"/>
    <sheet name="Gen Test Cases" sheetId="9" r:id="rId4"/>
    <sheet name="SUSE11 Test Cases" sheetId="2" r:id="rId5"/>
    <sheet name="SUSE12 Test Cases" sheetId="14" r:id="rId6"/>
    <sheet name="Change Log" sheetId="7" r:id="rId7"/>
    <sheet name="Appendix" sheetId="8" r:id="rId8"/>
    <sheet name="Issue Code Table" sheetId="13" r:id="rId9"/>
  </sheets>
  <definedNames>
    <definedName name="_xlnm._FilterDatabase" localSheetId="7" hidden="1">Appendix!#REF!</definedName>
    <definedName name="_xlnm._FilterDatabase" localSheetId="3" hidden="1">'Gen Test Cases'!$A$2:$M$10</definedName>
    <definedName name="_xlnm._FilterDatabase" localSheetId="4" hidden="1">'SUSE11 Test Cases'!$A$2:$AB$188</definedName>
    <definedName name="_xlnm._FilterDatabase" localSheetId="5" hidden="1">'SUSE12 Test Cases'!$A$2:$AB$188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4" l="1"/>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3" i="14" l="1"/>
  <c r="B12" i="4"/>
  <c r="M12" i="4"/>
  <c r="D12" i="4"/>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C21" i="4" s="1"/>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3" i="2"/>
  <c r="AA4" i="9"/>
  <c r="AA5" i="9"/>
  <c r="AA6" i="9"/>
  <c r="AA7" i="9"/>
  <c r="AA8" i="9"/>
  <c r="AA9" i="9"/>
  <c r="AA10" i="9"/>
  <c r="AA3" i="9"/>
  <c r="K39" i="4"/>
  <c r="K38" i="4"/>
  <c r="K35" i="4"/>
  <c r="K34" i="4"/>
  <c r="D30" i="4"/>
  <c r="O30" i="4"/>
  <c r="M30" i="4"/>
  <c r="N30" i="4" s="1"/>
  <c r="K21" i="4"/>
  <c r="K20" i="4"/>
  <c r="K17" i="4"/>
  <c r="K16" i="4"/>
  <c r="E30" i="4"/>
  <c r="C30" i="4"/>
  <c r="B30" i="4"/>
  <c r="C12" i="4"/>
  <c r="E12" i="4"/>
  <c r="O12" i="4"/>
  <c r="N12" i="4" s="1"/>
  <c r="J16" i="4" s="1"/>
  <c r="F30" i="4"/>
  <c r="J38" i="4" l="1"/>
  <c r="C41" i="4"/>
  <c r="C40" i="4"/>
  <c r="J34" i="4"/>
  <c r="E23" i="4"/>
  <c r="C36" i="4"/>
  <c r="C19" i="4"/>
  <c r="D20" i="4"/>
  <c r="I20" i="4" s="1"/>
  <c r="D34" i="4"/>
  <c r="I34" i="4" s="1"/>
  <c r="E41" i="4"/>
  <c r="J20" i="4"/>
  <c r="C16" i="4"/>
  <c r="F22" i="4"/>
  <c r="F17" i="4"/>
  <c r="E35" i="4"/>
  <c r="C39" i="4"/>
  <c r="D21" i="4"/>
  <c r="I21" i="4" s="1"/>
  <c r="C17" i="4"/>
  <c r="H17" i="4" s="1"/>
  <c r="E19" i="4"/>
  <c r="C20" i="4"/>
  <c r="C23" i="4"/>
  <c r="E20" i="4"/>
  <c r="C18" i="4"/>
  <c r="E22" i="4"/>
  <c r="F39" i="4"/>
  <c r="H39" i="4" s="1"/>
  <c r="D35" i="4"/>
  <c r="I35" i="4" s="1"/>
  <c r="F36" i="4"/>
  <c r="H36" i="4" s="1"/>
  <c r="E36" i="4"/>
  <c r="E38" i="4"/>
  <c r="D36" i="4"/>
  <c r="I36" i="4" s="1"/>
  <c r="C38" i="4"/>
  <c r="F41" i="4"/>
  <c r="H41" i="4" s="1"/>
  <c r="D19" i="4"/>
  <c r="I19" i="4" s="1"/>
  <c r="E16" i="4"/>
  <c r="F21" i="4"/>
  <c r="H21" i="4" s="1"/>
  <c r="F19" i="4"/>
  <c r="E17" i="4"/>
  <c r="D23" i="4"/>
  <c r="I23" i="4" s="1"/>
  <c r="F18" i="4"/>
  <c r="E18" i="4"/>
  <c r="D38" i="4"/>
  <c r="I38" i="4" s="1"/>
  <c r="F37" i="4"/>
  <c r="F38" i="4"/>
  <c r="F35" i="4"/>
  <c r="C34" i="4"/>
  <c r="E34" i="4"/>
  <c r="E39" i="4"/>
  <c r="H19" i="4"/>
  <c r="F16" i="4"/>
  <c r="H16" i="4" s="1"/>
  <c r="F23" i="4"/>
  <c r="H23" i="4" s="1"/>
  <c r="F20" i="4"/>
  <c r="H20" i="4" s="1"/>
  <c r="D18" i="4"/>
  <c r="I18" i="4" s="1"/>
  <c r="D17" i="4"/>
  <c r="I17" i="4" s="1"/>
  <c r="D22" i="4"/>
  <c r="I22" i="4" s="1"/>
  <c r="C22" i="4"/>
  <c r="D16" i="4"/>
  <c r="I16" i="4" s="1"/>
  <c r="E21" i="4"/>
  <c r="F40" i="4"/>
  <c r="H40" i="4" s="1"/>
  <c r="E37" i="4"/>
  <c r="F34" i="4"/>
  <c r="C35" i="4"/>
  <c r="H35" i="4" s="1"/>
  <c r="D37" i="4"/>
  <c r="I37" i="4" s="1"/>
  <c r="C37" i="4"/>
  <c r="H37" i="4" s="1"/>
  <c r="D41" i="4"/>
  <c r="I41" i="4" s="1"/>
  <c r="D39" i="4"/>
  <c r="I39" i="4" s="1"/>
  <c r="H22" i="4"/>
  <c r="F12" i="4"/>
  <c r="D40" i="4"/>
  <c r="I40" i="4" s="1"/>
  <c r="E40" i="4"/>
  <c r="H34" i="4" l="1"/>
  <c r="D42" i="4" s="1"/>
  <c r="G30" i="4" s="1"/>
  <c r="H38" i="4"/>
  <c r="H18" i="4"/>
  <c r="D24" i="4" s="1"/>
  <c r="G12" i="4" s="1"/>
</calcChain>
</file>

<file path=xl/sharedStrings.xml><?xml version="1.0" encoding="utf-8"?>
<sst xmlns="http://schemas.openxmlformats.org/spreadsheetml/2006/main" count="7996" uniqueCount="3694">
  <si>
    <t>Internal Revenue Service</t>
  </si>
  <si>
    <t>Office of Safeguards</t>
  </si>
  <si>
    <t xml:space="preserve"> ▪ SCSEM Subject: SUSE Linux Enterprise Server 11, 12</t>
  </si>
  <si>
    <t xml:space="preserve"> ▪ SCSEM Version: 3.1</t>
  </si>
  <si>
    <t xml:space="preserve"> ▪ SCSEM Release Date: September 30, 2020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</si>
  <si>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</si>
  <si>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</si>
  <si>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</si>
  <si>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</si>
  <si>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</si>
  <si>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</si>
  <si>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</si>
  <si>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</si>
  <si>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</si>
  <si>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</si>
  <si>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</si>
  <si>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</si>
  <si>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</si>
  <si>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</si>
  <si>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</si>
  <si>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</si>
  <si>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</si>
  <si>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</si>
  <si>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</si>
  <si>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</si>
  <si>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</si>
  <si>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</si>
  <si>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</si>
  <si>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</si>
  <si>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</si>
  <si>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</si>
  <si>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</si>
  <si>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</si>
  <si>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</si>
  <si>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</si>
  <si>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</si>
  <si>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</si>
  <si>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</si>
  <si>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</si>
  <si>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</si>
  <si>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</si>
  <si>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This table calculates all tests in the Gen Test Cases + SUSE11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</si>
  <si>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</si>
  <si>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</si>
  <si>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</si>
  <si>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</si>
  <si>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</si>
  <si>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</si>
  <si>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</si>
  <si>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</si>
  <si>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</si>
  <si>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</si>
  <si>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</si>
  <si>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</si>
  <si>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</si>
  <si>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</si>
  <si>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</si>
  <si>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</si>
  <si>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</si>
  <si>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</si>
  <si>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</si>
  <si>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</si>
  <si>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</si>
  <si>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</si>
  <si>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This table calculates all tests in the Gen Test Cases + SUSE12 Tests Cases tabs.</t>
  </si>
  <si>
    <t>Instructions</t>
  </si>
  <si>
    <t>Introduction and Purpose:</t>
  </si>
  <si>
    <t xml:space="preserve">This SCSEM is used by the IRS Office of Safeguards to evaluate compliance with IRS Publication 1075 for agencies that have implemented SUSE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specifed in thier respective tabs.       
SUSE11 Test Cases - Test cases specific to SUSE Version 11.  These should be tested in conjunction with the Gen Test Cases.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</si>
  <si>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</si>
  <si>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</si>
  <si>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</si>
  <si>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</si>
  <si>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</si>
  <si>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</si>
  <si>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</si>
  <si>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</si>
  <si>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</si>
  <si>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</si>
  <si>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</si>
  <si>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</si>
  <si>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</si>
  <si>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</si>
  <si>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</si>
  <si>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</si>
  <si>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</si>
  <si>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</si>
  <si>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</si>
  <si>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</si>
  <si>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</si>
  <si>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</si>
  <si>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</si>
  <si>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</si>
  <si>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</si>
  <si>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</si>
  <si>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</si>
  <si>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</si>
  <si>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</si>
  <si>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</si>
  <si>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</si>
  <si>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</si>
  <si>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</si>
  <si>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</si>
  <si>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</si>
  <si>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</si>
  <si>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</si>
  <si>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</si>
  <si>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</si>
  <si>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</si>
  <si>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</si>
  <si>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</si>
  <si>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</si>
  <si>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</si>
  <si>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</si>
  <si>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</si>
  <si>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</si>
  <si>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Description</t>
  </si>
  <si>
    <t>Expected Results</t>
  </si>
  <si>
    <t>Actual Results</t>
  </si>
  <si>
    <t>Status</t>
  </si>
  <si>
    <t>Notes/Evidence</t>
  </si>
  <si>
    <t>Criticality</t>
  </si>
  <si>
    <t>Issue Code Mapping</t>
  </si>
  <si>
    <t>Issue Code Description</t>
  </si>
  <si>
    <t>Criticality Rating (Do Not Edit)</t>
  </si>
  <si>
    <t>SUSEGEN-01</t>
  </si>
  <si>
    <t>SA-22</t>
  </si>
  <si>
    <t>Unsupported System Components</t>
  </si>
  <si>
    <t>Examine &amp; Interview</t>
  </si>
  <si>
    <t>Verify that the SUSE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</si>
  <si>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</si>
  <si>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</si>
  <si>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</si>
  <si>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</si>
  <si>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</si>
  <si>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SUSEGEN-02</t>
  </si>
  <si>
    <t>SI-2</t>
  </si>
  <si>
    <t>Flaw Remediation</t>
  </si>
  <si>
    <t>Examine</t>
  </si>
  <si>
    <t>Verify that system patch levels are up-to-date to address new vulnerabilities.</t>
  </si>
  <si>
    <t>1. The latest security patches are installed.</t>
  </si>
  <si>
    <t>Significant</t>
  </si>
  <si>
    <t>HSI2
HSI27</t>
  </si>
  <si>
    <t xml:space="preserve">HSI2: System patch level is insufficient
HSI27: Critical security patches have not been applied </t>
  </si>
  <si>
    <t>SUSEGEN-03</t>
  </si>
  <si>
    <t>AC-2</t>
  </si>
  <si>
    <t>Account Management</t>
  </si>
  <si>
    <t>Interview
Examine</t>
  </si>
  <si>
    <t xml:space="preserve">Verify the agency has implemented an account management process for the SUSE Server.
</t>
  </si>
  <si>
    <t xml:space="preserve">1. Interview the SUSE administrator to verify documented operating procedures exist for user and system account creation, termination, and expiration.
</t>
  </si>
  <si>
    <t xml:space="preserve">1. The SUSE administrator can demonstrate that documented operating procedures exist.
</t>
  </si>
  <si>
    <t>IRS Safeguards Requirement</t>
  </si>
  <si>
    <t>Moderate</t>
  </si>
  <si>
    <t>HAC7</t>
  </si>
  <si>
    <t>HAC7:  Account management procedures are not in place</t>
  </si>
  <si>
    <t>SUSEGEN-04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</si>
  <si>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</si>
  <si>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</si>
  <si>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</si>
  <si>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SUSE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</si>
  <si>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SUSE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</si>
  <si>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</si>
  <si>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</si>
  <si>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SUSEGEN-05</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</si>
  <si>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</si>
  <si>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</si>
  <si>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</si>
  <si>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</si>
  <si>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SUSE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</si>
  <si>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</si>
  <si>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HAU10
HAC12</t>
  </si>
  <si>
    <t>HAU10:  Audit logs are not properly protected
HAC12: Separation of duties is not in place</t>
  </si>
  <si>
    <t>SUSEGEN-06</t>
  </si>
  <si>
    <t>AU-9</t>
  </si>
  <si>
    <t>Protection of Audit Information</t>
  </si>
  <si>
    <t>Audit trails cannot be read or modified by non-administrator users.</t>
  </si>
  <si>
    <t xml:space="preserve">1. Interview the SUSE administrator to determine the application audit log location.  Examine the permission settings of the log files.  
</t>
  </si>
  <si>
    <t>1.  Log files have appropriate permissions assigned and permissions are not excessive.</t>
  </si>
  <si>
    <t>HAU10</t>
  </si>
  <si>
    <t>HAU10:  Audit logs are not properly protected</t>
  </si>
  <si>
    <t>SUSEGEN-07</t>
  </si>
  <si>
    <t>CM-7</t>
  </si>
  <si>
    <t>Least Functionality</t>
  </si>
  <si>
    <t xml:space="preserve">Unneeded functionality is disabled. 
</t>
  </si>
  <si>
    <t xml:space="preserve">1. Interview the SUSE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</si>
  <si>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</si>
  <si>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HCM10</t>
  </si>
  <si>
    <t>HCM10:  System has unneeded functionality installed</t>
  </si>
  <si>
    <t>SUSEGEN-08</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</si>
  <si>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</si>
  <si>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</si>
  <si>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</si>
  <si>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SUSE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</si>
  <si>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</si>
  <si>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</si>
  <si>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</si>
  <si>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</si>
  <si>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</si>
  <si>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</si>
  <si>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</si>
  <si>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</si>
  <si>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CIS Benchmark Section #</t>
  </si>
  <si>
    <t>Recommendation #</t>
  </si>
  <si>
    <t>Rationale Statement</t>
  </si>
  <si>
    <t>Remediation Procedure</t>
  </si>
  <si>
    <t>CAP Request Statement (Internal Use Only)</t>
  </si>
  <si>
    <t>SUSE11-01</t>
  </si>
  <si>
    <t>Test (Manual)</t>
  </si>
  <si>
    <t>Install Updates, Patches and Additional Security Software</t>
  </si>
  <si>
    <t>Periodically patches are released for included software either due to security flaws or to include additional functionality.</t>
  </si>
  <si>
    <t xml:space="preserve">Run the following command and verify there are no updates or patches to install:
# zypper list-updates
</t>
  </si>
  <si>
    <t>Vendor recommended security patches are installed and are not out-of-date.</t>
  </si>
  <si>
    <t>Vendor recommended security patches are have not been updated.</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</si>
  <si>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</si>
  <si>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</si>
  <si>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</si>
  <si>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 xml:space="preserve">Use your package manager to update all packages on the system according to site policy. The following command will install all available updates:
# zypper update.
</t>
  </si>
  <si>
    <t xml:space="preserve">Install Updates, Patches and Additional Security Software. Use your package manager to update all packages on the system according to site policy. The following command will install all available updates:
# zypper update.
</t>
  </si>
  <si>
    <t>To close this finding, please provide a screenshot showing the patch level with the agency's CAP.</t>
  </si>
  <si>
    <t>SUSE11-02</t>
  </si>
  <si>
    <t>Test (Automated)</t>
  </si>
  <si>
    <t>Set nodev option on /tmp Partition</t>
  </si>
  <si>
    <t>The `nodev` mount option specifies that the filesystem cannot contain special devices.</t>
  </si>
  <si>
    <t xml:space="preserve">If a `/tmp` partition exists run the following command and verify that the `nodev` option is set on `/tmp:` 
# mount | grep /tmp
tmpfs on /tmp type tmpfs (rw,nosuid,nodev,noexec,relatime)
</t>
  </si>
  <si>
    <t>Output is emitted and contains the following: nodev</t>
  </si>
  <si>
    <t xml:space="preserve">The nodev option has not been set on the /tmp partition. </t>
  </si>
  <si>
    <t>HCM9</t>
  </si>
  <si>
    <t>HCM9:  Systems are not deployed using the concept of least privilege</t>
  </si>
  <si>
    <t>1.1</t>
  </si>
  <si>
    <t>1.1.3</t>
  </si>
  <si>
    <t>Since the `/tmp` filesystem is not intended to support devices, set this option to ensure that users cannot attempt to create block or character special devices in `/tmp` .</t>
  </si>
  <si>
    <t>SUSE11-03</t>
  </si>
  <si>
    <t>Set nosuid option on /tmp Partition</t>
  </si>
  <si>
    <t>The `nosuid` mount option specifies that the filesystem cannot contain `setuid` files.</t>
  </si>
  <si>
    <t xml:space="preserve">If a `/tmp` partition exists run the following command and verify that the `nosuid` option is set on `/tmp:` 
# mount | grep /tmp
tmpfs on /tmp type tmpfs (rw,nosuid,nodev,noexec,relatime)
</t>
  </si>
  <si>
    <t>Output is emitted and contains the following: nosuid</t>
  </si>
  <si>
    <t xml:space="preserve">The nosuid option has not been set on the /tmp partition. </t>
  </si>
  <si>
    <t>1.1.4</t>
  </si>
  <si>
    <t>Since the `/tmp` filesystem is only intended for temporary file storage, set this option to ensure that users cannot create `setuid` files in `/tmp` .</t>
  </si>
  <si>
    <t xml:space="preserve">Edit the `/etc/fstab` file and add `nosuid` to the fourth field (mounting options) for the `/tmp` partition.
Run the following command to remount `/tmp`:
# mount -o remount,nosuid /tmp.
</t>
  </si>
  <si>
    <t>SUSE11-04</t>
  </si>
  <si>
    <t>Set noexec option on /tmp Partition</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</si>
  <si>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</si>
  <si>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</si>
  <si>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</si>
  <si>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 xml:space="preserve">The noexec option has not been set on the /tmp partition. </t>
  </si>
  <si>
    <t>1.1.5</t>
  </si>
  <si>
    <t>Since the `/tmp` filesystem is only intended for temporary file storage, set this option to ensure that users cannot run executable binaries from `/tmp` .</t>
  </si>
  <si>
    <t>Edit the `/etc/fstab` file and add `noexec` to the fourth field (mounting options) for the `/tmp` partition.
Run the following command to remount `/tmp`:
# mount -o remount,noexec /tmp.</t>
  </si>
  <si>
    <t>SUSE11-05</t>
  </si>
  <si>
    <t>AC-6</t>
  </si>
  <si>
    <t>Least Privilege</t>
  </si>
  <si>
    <t>Set nodev option on /var/tmp Partition</t>
  </si>
  <si>
    <t xml:space="preserve">If a `/var/tmp` partition exists run the following command and verify that the `nodev` option is set on `/var/tmp` .
# mount | grep /var/tmp
tmpfs on /var/tmp type tmpfs (rw,nosuid,nodev,noexec,relatime)
</t>
  </si>
  <si>
    <t xml:space="preserve">The nodev option has not been set on the /var/tmp partition. </t>
  </si>
  <si>
    <t>1.1.8</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</si>
  <si>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</si>
  <si>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Run the following command to remount `/var/tmp`:
# mount -o remount,nodev /var/tmp.</t>
  </si>
  <si>
    <t>SUSE11-06</t>
  </si>
  <si>
    <t>Set nosuid option on /var/tmp Partition</t>
  </si>
  <si>
    <t xml:space="preserve">If a `/var/tmp` partition exists run the following command and verify that the `nosuid` option is set on `/var/tmp` .
# mount | grep /var/tmp
tmpfs on /var/tmp type tmpfs (rw,nosuid,nodev,noexec,relatime)
</t>
  </si>
  <si>
    <t xml:space="preserve">The nosuid option has not been set on the /var/tmp partition. </t>
  </si>
  <si>
    <t>1.1.9</t>
  </si>
  <si>
    <t>Since the `/var/tmp` filesystem is only intended for temporary file storage, set this option to ensure that users cannot create `setuid` files in `/var/tmp` .</t>
  </si>
  <si>
    <t>Edit the `/etc/fstab` file and add `nosuid` to the fourth field (mounting options) for the `/var/tmp` partition.
Run the following command to remount `/var/tmp`:
# mount -o remount,nosuid /var/tmp.</t>
  </si>
  <si>
    <t>SUSE11-07</t>
  </si>
  <si>
    <t>Set noexec option on /var/tmp Partition</t>
  </si>
  <si>
    <t xml:space="preserve">If a `/var/tmp` partition exists run the following command and verify that the `noexec` option is set on `/var/tmp` .
# mount | grep /var/tmp
tmpfs on /var/tmp type tmpfs (rw,nosuid,nodev,noexec,relatime)
</t>
  </si>
  <si>
    <t xml:space="preserve">The noexec option has not been set on the /var/tmp partition. </t>
  </si>
  <si>
    <t>1.1.10</t>
  </si>
  <si>
    <t>Since the `/var/tmp` filesystem is only intended for temporary file storage, set this option to ensure that users cannot run executable binaries from `/var/tmp` .</t>
  </si>
  <si>
    <t>Edit the `/etc/fstab` file and add `noexec` to the fourth field (mounting options) for the `/var/tmp` partition.
Run the following command to remount `/var/tmp`:
# mount -o remount,noexec /var/tmp.</t>
  </si>
  <si>
    <t>SUSE11-08</t>
  </si>
  <si>
    <t>Set nodev option on /home Partition</t>
  </si>
  <si>
    <t xml:space="preserve">If a `/home` partition exists run the following command and verify that the `nodev` option is set on `/home` .
# mount | grep /home
/dev/xvdf1 on /home type ext4 (rw,nodev,relatime,data=ordered)
</t>
  </si>
  <si>
    <t xml:space="preserve">The nodev option has not been set on the /home partition. </t>
  </si>
  <si>
    <t>1.1.14</t>
  </si>
  <si>
    <t>Since the user partitions are not intended to support devices, set this option to ensure that users cannot attempt to create block or character special devices.</t>
  </si>
  <si>
    <t>Edit the `/etc/fstab` file and add `nodev` to the fourth field (mounting options) for the `/home` partition.
# mount -o remount,nodev /home.</t>
  </si>
  <si>
    <t>SUSE11-09</t>
  </si>
  <si>
    <t>Set nodev option on /dev/shm Partition</t>
  </si>
  <si>
    <t xml:space="preserve">Run the following command and verify that the `nodev` option is set on `/dev/shm` .
# mount | grep /dev/shm
tmpfs on /dev/shm type tmpfs (rw,nosuid,nodev,noexec,relatime)
</t>
  </si>
  <si>
    <t xml:space="preserve">The nodev option has not been set on the /dev/shm partition. </t>
  </si>
  <si>
    <t>1.1.15</t>
  </si>
  <si>
    <t>Since the `/dev/shm`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</si>
  <si>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 mount -o remount,nodev /dev/shm.</t>
  </si>
  <si>
    <t>SUSE11-10</t>
  </si>
  <si>
    <t>Set nosuid option on /dev/shm Partition</t>
  </si>
  <si>
    <t xml:space="preserve">Run the following command and verify that the no `suid` option is set on `/dev/shm` .
# mount | grep /dev/shm
tmpfs on /dev/shm type tmpfs (rw,nosuid,nodev,noexec,relatime)
</t>
  </si>
  <si>
    <t xml:space="preserve">The nosuid option has not been set on the /dev/shm partition. </t>
  </si>
  <si>
    <t>1.1.16</t>
  </si>
  <si>
    <t>Setting this option on a file system prevents users from introducing privileged programs onto the system and allowing non-root users to execute them.</t>
  </si>
  <si>
    <t>Edit the `/etc/fstab` file and add `nosuid` to the fourth field (mounting options) for the `/dev/shm` partition.
Run the following command to remount `/dev/shm`:
# mount -o remount,nosuid /dev/shm.</t>
  </si>
  <si>
    <t>SUSE11-11</t>
  </si>
  <si>
    <t>Set noexec option on /dev/shm Partition</t>
  </si>
  <si>
    <t xml:space="preserve">Run the following command and verify that the `noexec` option is set on `/dev/shm` .
# mount | grep /dev/shm
tmpfs on /dev/shm type tmpfs (rw,nosuid,nodev,noexec,relatime)
</t>
  </si>
  <si>
    <t xml:space="preserve">The noexec option has not been set on the /dev/shm partition. </t>
  </si>
  <si>
    <t>1.1.17</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</si>
  <si>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</si>
  <si>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Run the following command to remount `/dev/shm`:
# mount -o remount,noexec /dev/shm.</t>
  </si>
  <si>
    <t>SUSE11-12</t>
  </si>
  <si>
    <t>Set nodev option on removable media Partitions</t>
  </si>
  <si>
    <t xml:space="preserve">Run the following command and verify that the `nodev` option is set on all removable media partitions.
# mount
</t>
  </si>
  <si>
    <t>The nodev option has not been added to removable media partitions.</t>
  </si>
  <si>
    <t>1.1.18</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</si>
  <si>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</si>
  <si>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of all removable media partitions. Look for entries that have mount points that contain words such as floppy or cdrom.</t>
  </si>
  <si>
    <t>SUSE11-13</t>
  </si>
  <si>
    <t>Set nosuid option on removable media Partitions</t>
  </si>
  <si>
    <t xml:space="preserve">Run the following command and verify that the `nosuid` option is set on all removable media partitions.
# mount
</t>
  </si>
  <si>
    <t>The nosuid option has not been added to removable media partitions.</t>
  </si>
  <si>
    <t>HSI1</t>
  </si>
  <si>
    <t>HSI1:  System configured to load or run removable media automatically</t>
  </si>
  <si>
    <t>1.1.19</t>
  </si>
  <si>
    <t>Edit the `/etc/fstab` file and add `nosuid` to the fourth field (mounting options) of all removable media partitions. Look for entries that have mount points that contain words such as floppy or cdrom.</t>
  </si>
  <si>
    <t>SUSE11-14</t>
  </si>
  <si>
    <t>Set noexec option on removable media Partitions</t>
  </si>
  <si>
    <t xml:space="preserve">Run the following command and verify that the `noexec` option is set on all removable media partitions.
# mount
</t>
  </si>
  <si>
    <t>The noexec option has not been added to removable media partitions.</t>
  </si>
  <si>
    <t>1.1.20</t>
  </si>
  <si>
    <t>Setting this option on a file system prevents users from executing programs from the removable media. This deters users from being able to introduce potentially malicious software on the system.</t>
  </si>
  <si>
    <t>Edit the `/etc/fstab` file and add `noexec` to the fourth field (mounting options) of all removable media partitions. Look for entries that have mount points that contain words such as floppy or cdrom.</t>
  </si>
  <si>
    <t>SUSE11-15</t>
  </si>
  <si>
    <t>CM-6</t>
  </si>
  <si>
    <t>Configuration Settings</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</si>
  <si>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</si>
  <si>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</si>
  <si>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</si>
  <si>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</si>
  <si>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</si>
  <si>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HAC11</t>
  </si>
  <si>
    <t>HAC11:  User access was not established with concept of least privilege</t>
  </si>
  <si>
    <t>1.1.21</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</si>
  <si>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</si>
  <si>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-perm -0002 2&gt;/dev/null | xargs chmod a+t.</t>
  </si>
  <si>
    <t>SUSE11-16</t>
  </si>
  <si>
    <t>Disable AutoMounting</t>
  </si>
  <si>
    <t>`autofs` allows automatic mounting of devices, typically including CD/DVDs and USB drives.</t>
  </si>
  <si>
    <t xml:space="preserve">Run the following command and verify all runlevels are listed as "off" or `autofs` is not available:
# chkconfig --list autofs
autofs 0:off 1:off 2:off 3:off 4:off 5:off 6:off
</t>
  </si>
  <si>
    <t>Output is emitted and contains the following: disabled</t>
  </si>
  <si>
    <t>Automounting has not been disabled.</t>
  </si>
  <si>
    <t>1.1.22</t>
  </si>
  <si>
    <t>With automounting enabled anyone with physical access could attach a USB drive or disc and have its contents available in system even if they lacked permissions to mount it themselves.</t>
  </si>
  <si>
    <t xml:space="preserve">Run the following command to disable `autofs`:
# chkconfig autofs off
</t>
  </si>
  <si>
    <t>SUSE11-17</t>
  </si>
  <si>
    <t>Disable Mounting of cramfs filesystems</t>
  </si>
  <si>
    <t>The `cramfs` filesystem type is a compressed read-only Linux filesystem embedded in small footprint systems. A `cramfs` image can be used without having to first decompress the image.</t>
  </si>
  <si>
    <t xml:space="preserve">Run the following commands and verify the output is as indicated:
# modprobe -n -v cramfs
install /bin/true
# lsmod | grep cramfs
</t>
  </si>
  <si>
    <t xml:space="preserve">Output is emitted as follows: 
modprobe -n -v cramfs should display: install /bin/true
lsmod | grep cramfs should display nothing. 
</t>
  </si>
  <si>
    <t>Mounting of the legacy filesystem type cramfs has not been disabled.</t>
  </si>
  <si>
    <t>1.1.1</t>
  </si>
  <si>
    <t>1.1.1.1</t>
  </si>
  <si>
    <t>Removing support for unneeded filesystem types reduces the local attack surface of the server. If this filesystem type is not needed, disable it.</t>
  </si>
  <si>
    <t>Edit or create the file `/etc/modprobe.d/CIS.conf` and add the following line:
install cramfs /bin/true
Run the following command to unload the `cramfs` module:
# rmmod cramfs.</t>
  </si>
  <si>
    <t>SUSE11-18</t>
  </si>
  <si>
    <t xml:space="preserve">Disable Mounting of freevxfs filesystems </t>
  </si>
  <si>
    <t>The `freevxfs` filesystem type is a free version of the Veritas type filesystem. This is the primary filesystem type for HP-UX operating systems.</t>
  </si>
  <si>
    <t xml:space="preserve">Run the following commands and verify the output is as indicated:
# modprobe -n -v freevxfs
install /bin/true
# lsmod | grep freevxfs
</t>
  </si>
  <si>
    <t xml:space="preserve">Output is emitted as follows: 
modprobe -n -v freevxfs should display: install /bin/true
lsmod | grep freevxfs should display nothing. 
</t>
  </si>
  <si>
    <t>Mounting of the legacy filesystem type freevxfs has not been disabled.</t>
  </si>
  <si>
    <t>1.1.1.2</t>
  </si>
  <si>
    <t>Removing support for unneeded filesystem types reduces the local attack surface of the system. If this filesystem type is not needed, disable it.</t>
  </si>
  <si>
    <t>Edit or create the file `/etc/modprobe.d/CIS.conf` and add the following line:
install freevxfs /bin/true
Run the following command to unload the `freevxfs` module:
# rmmod freevxfs.</t>
  </si>
  <si>
    <t>SUSE11-19</t>
  </si>
  <si>
    <t xml:space="preserve">Disable Mounting of jffs2 filesystems </t>
  </si>
  <si>
    <t>The `jffs2` (journaling flash filesystem 2) filesystem type is a log-structured filesystem used in flash memory devices.</t>
  </si>
  <si>
    <t xml:space="preserve">Run the following commands and verify the output is as indicated:
# modprobe -n -v jffs2
install /bin/true
# lsmod | grep jffs2
</t>
  </si>
  <si>
    <t xml:space="preserve">Output is emitted as follows: 
modprobe -n -v jffs2 should display: install /bin/true
lsmod | grep jffs2 should display nothing. 
</t>
  </si>
  <si>
    <t>Mounting of the legacy filesystem type jffs2 has not been disabled.</t>
  </si>
  <si>
    <t>1.1.1.3</t>
  </si>
  <si>
    <t>Edit or create the file `/etc/modprobe.d/CIS.conf` and add the following line:
install jffs2 /bin/true
Run the following command to unload the `jffs2` module:
# rmmod jffs2.</t>
  </si>
  <si>
    <t>SUSE11-20</t>
  </si>
  <si>
    <t xml:space="preserve">Disable Mounting of hfs filesystems </t>
  </si>
  <si>
    <t xml:space="preserve">Run the following commands and verify the output is as indicated:
# modprobe -n -v hfs
install /bin/true
# lsmod | grep hfs
</t>
  </si>
  <si>
    <t xml:space="preserve">Output is emitted as follows: 
modprobe -n -v hfs should display: install /bin/true
lsmod | grep hfs should display nothing. 
</t>
  </si>
  <si>
    <t>Mounting of the legacy filesystem type hfs has not been disabled.</t>
  </si>
  <si>
    <t>1.1.1.4</t>
  </si>
  <si>
    <t>SUSE11-21</t>
  </si>
  <si>
    <t xml:space="preserve">Disable Mounting of hfsplus filesystems </t>
  </si>
  <si>
    <t xml:space="preserve">Run the following commands and verify the output is as indicated:
# modprobe -n -v hfsplus
install /bin/true
# lsmod | grep hfsplus
</t>
  </si>
  <si>
    <t xml:space="preserve">Output is emitted as follows: 
modprobe -n -v hfsplus should display: install /bin/true
lsmod | grep hfsplus should display nothing. 
</t>
  </si>
  <si>
    <t>Mounting of the legacy filesystem type hfsplus has not been disabled.</t>
  </si>
  <si>
    <t>1.1.1.5</t>
  </si>
  <si>
    <t>Edit or create the file `/etc/modprobe.d/CIS.conf` and add the following line:
install hfsplus /bin/true
Run the following command to unload the `hfsplus` module:
# rmmod hfsplus.</t>
  </si>
  <si>
    <t>SUSE11-22</t>
  </si>
  <si>
    <t>Disable Mounting of squashfs filesystems</t>
  </si>
  <si>
    <t>The `squashfs` filesystem type is a compressed read-only Linux filesystem embedded in small footprint systems (similar to `cramfs` ). A `squashfs` image can be used without having to first decompress the image.</t>
  </si>
  <si>
    <t xml:space="preserve">Run the following commands and verify the output is as indicated:
# modprobe -n -v squashfs
install /bin/true
# lsmod | grep squashfs
</t>
  </si>
  <si>
    <t xml:space="preserve">Output is emitted as follows: 
modprobe -n -v squashfs should display: install /bin/true
lsmod | grep squashfs should display nothing. 
</t>
  </si>
  <si>
    <t>Mounting of the legacy filesystem type squashfs has not been disabled.</t>
  </si>
  <si>
    <t>1.1.1.6</t>
  </si>
  <si>
    <t>Edit or create the file `/etc/modprobe.d/CIS.conf` and add the following line:
install squashfs /bin/true
Run the following command to unload the `squashfs` module:
# rmmod squashfs.</t>
  </si>
  <si>
    <t>SUSE11-23</t>
  </si>
  <si>
    <t>Disable of udf filesystems</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</si>
  <si>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</si>
  <si>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 xml:space="preserve">Run the following commands and verify the output is as indicated:
# modprobe -n -v udf
install /bin/true
# lsmod | grep udf
</t>
  </si>
  <si>
    <t xml:space="preserve">Output is emitted as follows: 
modprobe -n -v udf should display: install /bin/true
lsmod | grep udf should display nothing. 
</t>
  </si>
  <si>
    <t>Mounting of the legacy filesystem type udf has not been disabled.</t>
  </si>
  <si>
    <t>1.1.1.7</t>
  </si>
  <si>
    <t>Edit or create the file `/etc/modprobe.d/CIS.conf` and add the following line:
install udf /bin/true
Run the following command to unload the `udf` module:
# rmmod udf.</t>
  </si>
  <si>
    <t>SUSE11-24</t>
  </si>
  <si>
    <t>Configure Package Manager Repositories</t>
  </si>
  <si>
    <t>Systems need to have package manager repositories configured to ensure they receive the latest patches and updates.</t>
  </si>
  <si>
    <t xml:space="preserve">Run the following command and verify repositories are configured correctly:
# zypper repos
</t>
  </si>
  <si>
    <t>Repositories are configured to download core system updates and security patches.</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</si>
  <si>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</si>
  <si>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</si>
  <si>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</si>
  <si>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</si>
  <si>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</si>
  <si>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</si>
  <si>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</si>
  <si>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SUSE11-25</t>
  </si>
  <si>
    <t>SI-7</t>
  </si>
  <si>
    <t>Software, Firmware and Information Integrity</t>
  </si>
  <si>
    <t xml:space="preserve">Configure GPG keys </t>
  </si>
  <si>
    <t>Most packages managers implement GPG key signing to verify package integrity during installation.</t>
  </si>
  <si>
    <t xml:space="preserve">Run the following command and verify GPG keys are configured correctly:
# rpm -q gpg-pubkey --qf '%{name}-%{version}-%{release} --&gt; %{summary}\n'
</t>
  </si>
  <si>
    <t>GPG Key is present and is provided by the vendor.</t>
  </si>
  <si>
    <t>SUSE GPG Key has not been installed and verified.</t>
  </si>
  <si>
    <t>HSI5</t>
  </si>
  <si>
    <t>HSI5:  OS files are not hashed to detect inappropriate changes</t>
  </si>
  <si>
    <t>1.2.2</t>
  </si>
  <si>
    <t>It is important to ensure that updates are obtained from a valid source to protect against spoofing that could lead to the inadvertent installation of malware on the system.</t>
  </si>
  <si>
    <t>Update your package manager GPG keys in accordance with site policy.</t>
  </si>
  <si>
    <t>SUSE11-26</t>
  </si>
  <si>
    <t xml:space="preserve">Install AIDE </t>
  </si>
  <si>
    <t>AIDE takes a snapshot of filesystem state including modification times, permissions, and file hashes which can then be used to compare against the current state of the filesystem to detect modifications to the system.</t>
  </si>
  <si>
    <t xml:space="preserve">Run the following command and verify `aide` is installed:
# rpm -q aide
aide-
</t>
  </si>
  <si>
    <t>AIDE is installed to snapshot the operating system to detect modifications.</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</si>
  <si>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</si>
  <si>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</si>
  <si>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</si>
  <si>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</si>
  <si>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</si>
  <si>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</si>
  <si>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zypper install aide
Configure AIDE as appropriate for your environment. Consult the AIDE documentation for options.
Initialize AIDE:
# aide --init
# mv /var/lib/aide/aide.db.new /var/lib/aide/aide.db
The name of the aide.db.new database may be different on your system.</t>
  </si>
  <si>
    <t>SUSE11-27</t>
  </si>
  <si>
    <t>Filesystem integrity is Regularly Checked</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</si>
  <si>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</si>
  <si>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</si>
  <si>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AIDE is not configured to sweep the filesystem on a regular basis.</t>
  </si>
  <si>
    <t>1.3.2</t>
  </si>
  <si>
    <t>Periodic file checking allows the system administrator to determine on a regular basis if critical files have been changed in an unauthorized fashion.</t>
  </si>
  <si>
    <t xml:space="preserve">Run the following command:
# crontab -u root -e
Add the following line to the crontab:
0 5 * * * /usr/bin/aide --check
</t>
  </si>
  <si>
    <t>SUSE11-28</t>
  </si>
  <si>
    <t>AC-3</t>
  </si>
  <si>
    <t xml:space="preserve">Access Enforcement </t>
  </si>
  <si>
    <t>Set Permissions on bootloader config</t>
  </si>
  <si>
    <t>The grub configuration file contains information on boot settings and passwords for unlocking boot options. The grub configuration is usually located at `/boot/grub/menu.lst` and linked as `/boot/grub/grub.conf` .</t>
  </si>
  <si>
    <t xml:space="preserve">Run the following command and verify `Uid` and `Gid` are both `0/root` and `Access` does not grant permissions to `group` or `other`:
# stat /boot/grub/menu.lst
Access: (0600/-rw-------) Uid: ( 0/ root) Gid: ( 0/ root)
</t>
  </si>
  <si>
    <t xml:space="preserve">Boot password has not been configured on the boot loader. </t>
  </si>
  <si>
    <t xml:space="preserve">If passwords are not required for access to FTI, the criticality may be upgraded to Critical. </t>
  </si>
  <si>
    <t>HAC29</t>
  </si>
  <si>
    <t>HAC29:  Access to system functionality without identification and authentication</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</si>
  <si>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</si>
  <si>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</si>
  <si>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</si>
  <si>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 xml:space="preserve">Run the following commands to set permissions on your grub configuration:
# chown root:root /boot/grub/menu.lst
# chmod og-rwx /boot/grub/menu.lst
</t>
  </si>
  <si>
    <t>SUSE11-29</t>
  </si>
  <si>
    <t>IA-5</t>
  </si>
  <si>
    <t>Authenticator Management</t>
  </si>
  <si>
    <t>Set Boot Loader Password</t>
  </si>
  <si>
    <t>Setting the boot loader password will require that anyone rebooting the system must enter a password before being able to set command line boot parameters</t>
  </si>
  <si>
    <t xml:space="preserve">Run the following command and verify output matches:
# grep "^password" /boot/grub/menu.lst
password --md5 
</t>
  </si>
  <si>
    <t>Output contains the following:
set superusers="_&lt;username&gt;_"
password_pbkdf2 _&lt;username&gt;_ _&lt;encrypted-password&gt;_</t>
  </si>
  <si>
    <t xml:space="preserve">Authentication is not required in single user mode. </t>
  </si>
  <si>
    <t>1.4.2</t>
  </si>
  <si>
    <t>Requiring a boot password upon execution of the boot loader will prevent an unauthorized user from entering boot parameters or changing the boot partition. This prevents users from weakening security (e.g. turning off SELinux at boot time).</t>
  </si>
  <si>
    <t xml:space="preserve">Create an encrypted password with `grub-md5-crypt`:
# grub-md5-crypt
Password: 
Retype Password: 
Copy and paste the `` into the global section of `/boot/grub/menu.lst`:
password --md5 
</t>
  </si>
  <si>
    <t>SUSE11-30</t>
  </si>
  <si>
    <t>Require Authentication for Single-User Mode</t>
  </si>
  <si>
    <t>Single user mode is used for recovery when the system detects an issue during boot or by manual selection from the bootloader.</t>
  </si>
  <si>
    <t xml:space="preserve">Run the following command and verify `~~:S:respawn` is set to ' `/sbin/sulogin` ':
# grep "~~:S:respawn" /etc/inittab
~~:S:respawn:/sbin/sulogin
</t>
  </si>
  <si>
    <t xml:space="preserve">The UNIX host should not allow booting to single user mode without authentication. Output contains the following:
ExecStart=-/bin/sh -c "/sbin/sulogin; /usr/bin/systemctl --fail --no-block default"
</t>
  </si>
  <si>
    <t xml:space="preserve">Interactive Boot has not been disabled. </t>
  </si>
  <si>
    <t>1.4.3</t>
  </si>
  <si>
    <t>Requiring authentication in single user mode prevents an unauthorized user from rebooting the system into single user to gain root privileges without credentials.</t>
  </si>
  <si>
    <t xml:space="preserve">Edit `/etc/inittab` and set ~~:S:respawn to ' `/sbin/sulogin` ':
~~:S:respawn:/sbin/sulogin
</t>
  </si>
  <si>
    <t>SUSE11-31</t>
  </si>
  <si>
    <t>SC-28</t>
  </si>
  <si>
    <t>Protection of Information at Rest</t>
  </si>
  <si>
    <t>Restrict Core Dumps</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</si>
  <si>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</si>
  <si>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 xml:space="preserve">Run the following commands and verify output matches:
# grep "hard core" /etc/security/limits.conf
* hard core 0
# sysctl fs.suid_dumpable
fs.suid_dumpable = 0
# grep "fs\.suid_dumpable" /etc/sysctl.conf /etc/sysctl.d/*
fs.suid_dumpable = 0
</t>
  </si>
  <si>
    <t>Core Dumps are restricted. Output contains the following:
hard core 0
fs.suid_dumpable = 0</t>
  </si>
  <si>
    <t xml:space="preserve">Core Dumps have not been restricted. </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</si>
  <si>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</si>
  <si>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</si>
  <si>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</si>
  <si>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 xml:space="preserve">Add the following line to the `/etc/security/limits.conf` file:
* hard core 0
Set the following parameter in `/etc/sysctl.conf` or a `/etc/sysctl.d/*` file:
fs.suid_dumpable = 0
Run the following command to set the active kernel parameter:
# sysctl -w fs.suid_dumpable=0
</t>
  </si>
  <si>
    <t>SUSE11-32</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</si>
  <si>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</si>
  <si>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</si>
  <si>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</si>
  <si>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</si>
  <si>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 xml:space="preserve">Run the following command and verify your kernel has identified and activated NX/XD protection.
# dmesg | grep NX
NX (Execute Disable) protection: active
</t>
  </si>
  <si>
    <t>ExecShield is enabled. Output contains the following:
NX (Execute Disable) protection: active.</t>
  </si>
  <si>
    <t xml:space="preserve">The kernel does not have sufficient buffer overflow protection. </t>
  </si>
  <si>
    <t>The kernel-PAE package should not be installed on older systems that do not support the XD or NX bit, as this may prevent them from booting.
** Work with the Administrator to determine feasibility of this check **
NOTE: Systems that are using the 64-bit x86 kernel package do not need to install the kernel-PAE package.</t>
  </si>
  <si>
    <t>HSI33</t>
  </si>
  <si>
    <t>HSI33:  Memory protection mechanisms are not sufficient</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</si>
  <si>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</si>
  <si>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</si>
  <si>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</si>
  <si>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SUSE11-33</t>
  </si>
  <si>
    <t xml:space="preserve">Enable Address Space Layout Randomization (ASLR) </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</si>
  <si>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</si>
  <si>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</si>
  <si>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</si>
  <si>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</si>
  <si>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</si>
  <si>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</si>
  <si>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 xml:space="preserve">Set the following parameter in `/etc/sysctl.conf` or a `/etc/sysctl.d/*` file:
kernel.randomize_va_space = 2
Run the following command to set the active kernel parameter:
# sysctl -w kernel.randomize_va_space=2
</t>
  </si>
  <si>
    <t>SUSE11-34</t>
  </si>
  <si>
    <t>`prelink `is a program that modifies ELF shared libraries and ELF dynamically linked binaries in such a way that the time needed for the dynamic linker to perform relocations at startup significantly decreases.</t>
  </si>
  <si>
    <t xml:space="preserve">Run the following command and verify `prelink` is not installed:
# rpm -q prelink
package prelink is not installed
</t>
  </si>
  <si>
    <t>Prelink has been disabled. Output contains the following:
package prelink is not installed</t>
  </si>
  <si>
    <t xml:space="preserve">Prelink has not been disabled. </t>
  </si>
  <si>
    <t>1.5.4</t>
  </si>
  <si>
    <t>The prelinking feature can interfere with the operation of AIDE, because it changes binaries. Prelinking can also increase the vulnerability of the system if a malicious user is able to compromise a common library such as libc.</t>
  </si>
  <si>
    <t xml:space="preserve">Run the following commands to restore binaries to normal and uninstall `prelink`:
# prelink -ua
# zypper remove prelink
</t>
  </si>
  <si>
    <t>SUSE11-35</t>
  </si>
  <si>
    <t>AC-8</t>
  </si>
  <si>
    <t>System Use Notification</t>
  </si>
  <si>
    <t xml:space="preserve">Configure GDM Login Banner </t>
  </si>
  <si>
    <t>GDM is the GNOME Display Manager which handles graphical login for GNOME based systems.</t>
  </si>
  <si>
    <t>If GDM is installed on the system verify that `/etc/dconf/profile/gdm` exists and contains the following:
user-db:user
system-db:gdm
file-db:/usr/share/gdm/greeter-dconf-defaults
Then verify the `banner-message-enable` and `banner-message-text` options are configured in one of the files in the `/etc/dconf/db/gdm.d/` directory:
[org/gnome/login-screen]
banner-message-enable=true
banner-message-text=''
This is typically configured in `/etc/dconf/db/gdm.d/01-banner-message`.</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</si>
  <si>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</si>
  <si>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OS information has not been removed from the Login Warning Banner.</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</si>
  <si>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</si>
  <si>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</si>
  <si>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</si>
  <si>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</si>
  <si>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</si>
  <si>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 xml:space="preserve">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
</t>
  </si>
  <si>
    <t>SUSE11-36</t>
  </si>
  <si>
    <t>Configure Message of the Day properly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</si>
  <si>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</si>
  <si>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/etc/motd
Run the following command and verify no results are returned:
# egrep '(\\v|\\r|\\m|\\s)' /etc/motd
</t>
  </si>
  <si>
    <t>/etc/motd contains an IRS approved warning banner and does not contain any of the following: 
\v \r \m \s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</si>
  <si>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Login banner permissions have not been set appropriately.</t>
  </si>
  <si>
    <t>HAC13</t>
  </si>
  <si>
    <t>HAC38</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</si>
  <si>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</si>
  <si>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</si>
  <si>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</si>
  <si>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or `\v.`</t>
  </si>
  <si>
    <t>SUSE11-37</t>
  </si>
  <si>
    <t>Configure Local Login Warning Banner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</si>
  <si>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</si>
  <si>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
Run the following command and verify no results are returned:
# egrep (\\v|\\r|\\m|\\s) /etc/issue
</t>
  </si>
  <si>
    <t>/etc/issue contains an IRS approved warning banner and does not contain any of the following: 
\v \r \m \s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</si>
  <si>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HAC13:  Operating system configuration files have incorrect permissions</t>
  </si>
  <si>
    <t>1.7.1.2</t>
  </si>
  <si>
    <t xml:space="preserve">Edit the `/etc/issue` file with the appropriate contents according to your site policy, remove any instances of `\m` , `\r` , `\s` , or `\v`:
# echo "Authorized uses only. All activity may be monitored and reported." &gt; /etc/issue
</t>
  </si>
  <si>
    <t>SUSE11-38</t>
  </si>
  <si>
    <t>Configure Remote Login Warning Banner properly</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</si>
  <si>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</si>
  <si>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(\\v|\\r|\\m|\\s) /etc/issue.net
</t>
  </si>
  <si>
    <t>/etc/issue.net contains an IRS approved warning banner and does not contain any of the following: 
\v \r \m \s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</si>
  <si>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1.7.1.3</t>
  </si>
  <si>
    <t xml:space="preserve">Edit the `/etc/issue.net` file with the appropriate contents according to your site policy, remove any instances of `\m` , `\r` , `\s` , or `\v`:
# echo "Authorized uses only. All activity may be monitored and reported." &gt; /etc/issue.net
</t>
  </si>
  <si>
    <t>SUSE11-39</t>
  </si>
  <si>
    <t>Configure the Permissions on /etc/motd</t>
  </si>
  <si>
    <t>The contents of the `/etc/motd` file are displayed to users after login and function as a message of the day for authenticated users.</t>
  </si>
  <si>
    <t xml:space="preserve">Run the following command and verify `Uid` and `Gid` are both `0/root` and `Access` is `644`:
# stat /etc/motd
Access: (0644/-rw-r--r--) Uid: ( 0/ root) Gid: ( 0/ root)
</t>
  </si>
  <si>
    <t xml:space="preserve">Output is emitted for /etc/motd. Permissions for these files is:
/etc/motd
-rw-r--r-- 1 root root 
</t>
  </si>
  <si>
    <t>/etc/motd file does not have correct permissions.</t>
  </si>
  <si>
    <t>1.7.1.4</t>
  </si>
  <si>
    <t>If the `/etc/motd` file does not have the correct ownership it could be modified by unauthorized users with incorrect or misleading information.</t>
  </si>
  <si>
    <t xml:space="preserve">Run the following commands to set permissions on `/etc/motd`:
# chown root:root /etc/motd
# chmod 644 /etc/motd
</t>
  </si>
  <si>
    <t>SUSE11-40</t>
  </si>
  <si>
    <t xml:space="preserve">Configure the Permissions on /etc/issue </t>
  </si>
  <si>
    <t>The contents of the `/etc/issue` file are displayed to users prior to login for local terminals.</t>
  </si>
  <si>
    <t xml:space="preserve">Run the following command and verify `Uid` and `Gid` are both `0/root` and `Access` is `644`:
# stat /etc/issue
Access: (0644/-rw-r--r--) Uid: ( 0/ root) Gid: ( 0/ root)
</t>
  </si>
  <si>
    <t xml:space="preserve">Output is emitted for /etc/issue. Permissions for these files is:
/etc/issue
-rw-r--r-- 1 root root 
</t>
  </si>
  <si>
    <t>/etc/issue file does not have correct permissions.</t>
  </si>
  <si>
    <t>1.7.1.5</t>
  </si>
  <si>
    <t>If the `/etc/issue` file does not have the correct ownership it could be modified by unauthorized users with incorrect or misleading information.</t>
  </si>
  <si>
    <t xml:space="preserve">Run the following commands to set permissions on `/etc/issue`:
# chown root:root /etc/issue
# chmod 644 /etc/issue
</t>
  </si>
  <si>
    <t>SUSE11-41</t>
  </si>
  <si>
    <t>Set permissions on /etc/issue.net are configured</t>
  </si>
  <si>
    <t>The contents of the `/etc/issue.net` file are displayed to users prior to login for remote connections from configured services.</t>
  </si>
  <si>
    <t xml:space="preserve">Run the following command and verify `Uid` and `Gid` are both `0/root` and `Access` is `644`:
# stat /etc/issue.net
Access: (0644/-rw-r--r--) Uid: ( 0/ root) Gid: ( 0/ root)
</t>
  </si>
  <si>
    <t xml:space="preserve">Output is emitted for /etc/issue.net. Permissions for these files is:
/etc/issue.net
-rw-r--r-- 1 root root 
</t>
  </si>
  <si>
    <t>/etc/issue.net file does not have correct permissions.</t>
  </si>
  <si>
    <t>1.7.1.6</t>
  </si>
  <si>
    <t>If the `/etc/issue.net` file does not have the correct ownership it could be modified by unauthorized users with incorrect or misleading information.</t>
  </si>
  <si>
    <t xml:space="preserve">Run the following commands to set permissions on `/etc/issue.net`:
# chown root:root /etc/issue.net
# chmod 644 /etc/issue.net
</t>
  </si>
  <si>
    <t>SUSE11-42</t>
  </si>
  <si>
    <t xml:space="preserve">Disable Chargen Services </t>
  </si>
  <si>
    <t>`chargen `is a network service that responds with 0 to 512 ASCII characters for each connection it receives. This service is intended for debugging and testing purposes. It is recommended that this service be disabled.</t>
  </si>
  <si>
    <t xml:space="preserve">Run the following command and verify `chargen` and `chargen-udp` are off or missing:
# chkconfig --list
xinetd based services:
 chargen: off
 chargen-udp: off
</t>
  </si>
  <si>
    <t>Chargen and Chargen-UDP are disabled. Output is missing or emitted as follows:
 chargen: off
 chargen-udp: off</t>
  </si>
  <si>
    <t xml:space="preserve">The "chargen" and "chargen-udp" network service have not been disabled. 
</t>
  </si>
  <si>
    <t>2.1</t>
  </si>
  <si>
    <t>2.1.1</t>
  </si>
  <si>
    <t>Disabling this service will reduce the remote attack surface of the system.</t>
  </si>
  <si>
    <t xml:space="preserve">Run the following commands to disable `chargen` and `chargen-udp`:
# chkconfig chargen off
# chkconfig chargen-udp off
</t>
  </si>
  <si>
    <t>SUSE11-43</t>
  </si>
  <si>
    <t xml:space="preserve">Disable Daytime Services </t>
  </si>
  <si>
    <t>`daytime` is a network service that responds with the server's current date and time. This service is intended for debugging and testing purposes. It is recommended that this service be disabled.</t>
  </si>
  <si>
    <t xml:space="preserve">Run the following command and verify `daytime` and `daytime-udp` are off or missing:
# chkconfig --list
xinetd based services:
 daytime: off
 daytime-udp: off
</t>
  </si>
  <si>
    <t>Daytime and daytime-udp are disabled. Output is missing or emitted as follows:
 daytime: off
 daytime-udp: off</t>
  </si>
  <si>
    <t xml:space="preserve">The "daytime" and "daytime-udp" network service have not been disabled. 
</t>
  </si>
  <si>
    <t>2.1.2</t>
  </si>
  <si>
    <t xml:space="preserve">Run the following commands to disable `daytime` - and `daytime` -udp:
# chkconfig daytime-off
# chkconfig daytime-udp off
</t>
  </si>
  <si>
    <t>SUSE11-44</t>
  </si>
  <si>
    <t xml:space="preserve">Disable Discard Services </t>
  </si>
  <si>
    <t>`discard `is a network service that simply discards all data it receives. This service is intended for debugging and testing purposes. It is recommended that this service be disabled.</t>
  </si>
  <si>
    <t xml:space="preserve">Run the following command and verify `discard` and `discard-udp` are off or missing:
# chkconfig --list
xinetd based services:
 discard: off
 discard-udp: off
</t>
  </si>
  <si>
    <t>Discard and discard-udp are disabled. Output is missing or emitted as follows:
 discard: off
 discard-udp: off</t>
  </si>
  <si>
    <t xml:space="preserve">The "discard" and "discard-udp" network service have not been disabled. 
</t>
  </si>
  <si>
    <t>2.1.3</t>
  </si>
  <si>
    <t xml:space="preserve">Run the following commands to disable `discard` and `discard` -udp:
# chkconfig discard off
# chkconfig discard-udp off
</t>
  </si>
  <si>
    <t>SUSE11-45</t>
  </si>
  <si>
    <t xml:space="preserve">Disable echo Services </t>
  </si>
  <si>
    <t>`echo `is a network service that responds to clients with the data sent to it by the client. This service is intended for debugging and testing purposes. It is recommended that this service be disabled.</t>
  </si>
  <si>
    <t xml:space="preserve">Run the following command and verify `echo` and `echo-udp` are off or missing:
# chkconfig --list
xinetd based services:
 echo: off
 echo-udp: off
</t>
  </si>
  <si>
    <t>Echo and echo-udp are disabled. Output is missing or emitted as follows:
 echo: off
 echo-udp: off</t>
  </si>
  <si>
    <t xml:space="preserve">The "echo" and "echo-udp" network service have not been disabled. 
</t>
  </si>
  <si>
    <t>2.1.4</t>
  </si>
  <si>
    <t xml:space="preserve">Run the following commands to disable `echo` and `echo` -udp:
# chkconfig echo off
# chkconfig echo-udp off
</t>
  </si>
  <si>
    <t>SUSE11-46</t>
  </si>
  <si>
    <t xml:space="preserve">Disable Time Services </t>
  </si>
  <si>
    <t>`time `is a network service that responds with the server's current date and time as a 32 bit integer. This service is intended for debugging and testing purposes. It is recommended that this service be disabled.</t>
  </si>
  <si>
    <t xml:space="preserve">Run the following command and verify `time` and `time-udp` are off or missing:
# chkconfig --list
xinetd based services:
 time: off
 time-udp: off
</t>
  </si>
  <si>
    <t>Time and time-udp are disabled. Output is missing or emitted as follows:
 time: off
 time-udp: off</t>
  </si>
  <si>
    <t xml:space="preserve">The "time" and "time-udp" network service have not been disabled. 
</t>
  </si>
  <si>
    <t>2.1.5</t>
  </si>
  <si>
    <t xml:space="preserve">Run the following commands to disable `time` and `time-udp`:
# chkconfig time off
# chkconfig time-udp off
</t>
  </si>
  <si>
    <t>SUSE11-47</t>
  </si>
  <si>
    <t>Disable rsh server</t>
  </si>
  <si>
    <t>The Berkeley `rsh-server` ( `rsh` , `rlogin` , `rexec` ) package contains legacy services that exchange credentials in clear-text.</t>
  </si>
  <si>
    <t xml:space="preserve">Run the following command and verify `rsh` , `rlogin` , and `rexec` are off or missing:
# chkconfig --list
xinetd based services:
 rexec: off
 rlogin: off
 rsh: off
</t>
  </si>
  <si>
    <t>Rsh, rlogin, and rexec are disabled. Output is missing or emitted as follows:
 rexec: off
 rlogin: off
 rsh: off</t>
  </si>
  <si>
    <t xml:space="preserve">The "rsh", "rexec" and "rlogin" network service have not been disabled. 
</t>
  </si>
  <si>
    <t>2.1.6</t>
  </si>
  <si>
    <t>These legacy services contain numerous security exposures and have been replaced with the more secure SSH package.</t>
  </si>
  <si>
    <t xml:space="preserve">Run the following commands to disable `rsh` , `rlogin` , and `rexec`:
# chkconfig rexec off
# chkconfig rlogin off
# chkconfig rsh off
</t>
  </si>
  <si>
    <t>SUSE11-48</t>
  </si>
  <si>
    <t xml:space="preserve">Disable talk server </t>
  </si>
  <si>
    <t>The talk software makes it possible for users to send and receive messages across systems through a terminal session. The talk client (allows initiate of talk sessions) is installed by default.</t>
  </si>
  <si>
    <t xml:space="preserve">Run the following command and verify `talk` is off or missing:
# chkconfig --list
xinetd based services:
 talk: off
</t>
  </si>
  <si>
    <t>Talk is disabled. Output is missing or emitted as follows:
 talk: off</t>
  </si>
  <si>
    <t xml:space="preserve">The "talk" network service has not been disabled. </t>
  </si>
  <si>
    <t>2.1.7</t>
  </si>
  <si>
    <t>The software presents a security risk as it uses unencrypted protocols for communication.</t>
  </si>
  <si>
    <t xml:space="preserve">Run the following command to disable talk:
# chkconfig talk off
</t>
  </si>
  <si>
    <t>SUSE11-49</t>
  </si>
  <si>
    <t>Disable telnet server</t>
  </si>
  <si>
    <t>The `telnet-server` package contains the `telnet` daemon, which accepts connections from users from other systems via the `telnet` protocol.</t>
  </si>
  <si>
    <t xml:space="preserve">Run the following command and verify `telnet` is off or missing:
# chkconfig --list
xinetd based services:
 telnet: off
</t>
  </si>
  <si>
    <t>Telnet is disabled. Output is missing or emitted as follows:
 telnet: off</t>
  </si>
  <si>
    <t xml:space="preserve">The "telnet" network service has not been disabled. </t>
  </si>
  <si>
    <t>2.1.8</t>
  </si>
  <si>
    <t>The `telnet` protocol is insecure and unencrypted. The use of an unencrypted transmission medium could allow a user with access to sniff network traffic the ability to steal credentials. The `ssh` package provides an encrypted session and stronger security.</t>
  </si>
  <si>
    <t xml:space="preserve">Run the following command to disable telnet:
# chkconfig telnet off
</t>
  </si>
  <si>
    <t>SUSE11-50</t>
  </si>
  <si>
    <t>Trivial File Transfer Protocol (TFTP) is a simple file transfer protocol, typically used to automatically transfer configuration or boot machines from a boot server. The package `atftp` is used to define and support a TFTP server.</t>
  </si>
  <si>
    <t xml:space="preserve">Run the following command and verify `tftp` is off or missing:
# chkconfig --list
xinetd based services:
 tftp: off
</t>
  </si>
  <si>
    <t>Run the following commands and verify tftp is off or missing:
	# chkconfig --list
xinetd based services:
 tftp: off
# systemctl is-enabled tftp.socket
disabled</t>
  </si>
  <si>
    <t xml:space="preserve">The "tftp" network service has not been disabled. </t>
  </si>
  <si>
    <t>2.1.9</t>
  </si>
  <si>
    <t>TFTP does not support authentication nor does it ensure the confidentiality or integrity of data. It is recommended that TFTP be removed, unless there is a specific need for TFTP. In that case, extreme caution must be used when configuring the services.</t>
  </si>
  <si>
    <t xml:space="preserve">Run the following command to disable tftp:
# chkconfig tftp off
</t>
  </si>
  <si>
    <t>SUSE11-51</t>
  </si>
  <si>
    <t xml:space="preserve">Disable rsync service </t>
  </si>
  <si>
    <t>The `rsyncd` service can be used to synchronize files between systems over network links.</t>
  </si>
  <si>
    <t xml:space="preserve">Run the following command and verify `rsync` is of or missing:
# chkconfig --list
xinetd based services:
 rsync: off
</t>
  </si>
  <si>
    <t>rsync is disabled. Output is missing or emitted as follows:
 rsync: off</t>
  </si>
  <si>
    <t xml:space="preserve">The "rsync" network service has not been disabled. </t>
  </si>
  <si>
    <t>2.1.10</t>
  </si>
  <si>
    <t>The `rsyncd` service presents a security risk as it uses unencrypted protocols for communication.</t>
  </si>
  <si>
    <t xml:space="preserve">Run the following command to disable `rsync`:
# chkconfig rsync off
</t>
  </si>
  <si>
    <t>SUSE11-52</t>
  </si>
  <si>
    <t xml:space="preserve">Disable xinetd </t>
  </si>
  <si>
    <t>The eXtended InterNET Daemon ( `xinetd` ) is an open source super daemon that replaced the original `inetd` daemon. The `xinetd` daemon listens for well known services and dispatches the appropriate daemon to properly respond to service requests.</t>
  </si>
  <si>
    <t xml:space="preserve">Run the following command and verify all runlevels are listed as "off" or `xinetd` is not available:
# chkconfig --list xinetd
xinetd 0:off 1:off 2:off 3:off 4:off 5:off 6:off
</t>
  </si>
  <si>
    <t>xinetd is disabled. Output is missing or emitted as follows:
disabled</t>
  </si>
  <si>
    <t xml:space="preserve">The eXtended InterNET Daemon has not been disabled. </t>
  </si>
  <si>
    <t>2.1.11</t>
  </si>
  <si>
    <t>If there are no `xinetd` services required, it is recommended that the daemon be disabled.</t>
  </si>
  <si>
    <t xml:space="preserve">Run one of the following command to disable `xinetd`:
# chkconfig xinetd off
</t>
  </si>
  <si>
    <t>SUSE11-53</t>
  </si>
  <si>
    <t xml:space="preserve">Remove X Window System </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</si>
  <si>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</si>
  <si>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 xml:space="preserve">Run the following command and verify no output is returned:
# rpm -qa xorg-x11*
</t>
  </si>
  <si>
    <t>X Windows is not running. No output is returned</t>
  </si>
  <si>
    <t>X Windows has not been removed from the system.</t>
  </si>
  <si>
    <t>2.2</t>
  </si>
  <si>
    <t>2.2.2</t>
  </si>
  <si>
    <t>Unless your organization specifically requires graphical login access via X Windows, remove it to reduce the potential attack surface.</t>
  </si>
  <si>
    <t xml:space="preserve">Run the following command to remove the X Windows System packages:
# zypper remove xorg-x11*
</t>
  </si>
  <si>
    <t>SUSE11-54</t>
  </si>
  <si>
    <t xml:space="preserve">Disable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</si>
  <si>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</si>
  <si>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 xml:space="preserve">Run the following command and verify all runlevels are listed as "off" or `avahi-daemon` is not available:
# chkconfig --list avahi-daemon
avahi-daemon 0:off 1:off 2:off 3:off 4:off 5:off 6:off
</t>
  </si>
  <si>
    <t>Avahi server has not been disabled. Output is emitted:
disabled</t>
  </si>
  <si>
    <t xml:space="preserve">Avahi server has not been disabled. </t>
  </si>
  <si>
    <t>2.2.3</t>
  </si>
  <si>
    <t>Automatic discovery of network services is not normally required for system functionality. It is recommended to disable the service to reduce the potential attack surface.</t>
  </si>
  <si>
    <t xml:space="preserve">Run the following command to disable `avahi-daemon`:
# chkconfig avahi-daemon off
</t>
  </si>
  <si>
    <t>SUSE11-55</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</si>
  <si>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</si>
  <si>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 xml:space="preserve">Run the following command and verify all runlevels are listed as "off" or `cups` is not available:
# chkconfig --list cups
cups 0:off 1:off 2:off 3:off 4:off 5:off 6:off
</t>
  </si>
  <si>
    <t>Common Unix Print System (CUPS) has not been disabled. Output is emitted:
disabled</t>
  </si>
  <si>
    <t xml:space="preserve">Common Unix Print System (CUPS) has not been disabled. </t>
  </si>
  <si>
    <t>2.2.4</t>
  </si>
  <si>
    <t>If the system does not need to print jobs or accept print jobs from other systems, it is recommended that CUPS be disabled to reduce the potential attack surface.</t>
  </si>
  <si>
    <t xml:space="preserve">Run the following command to disable `cups`:
# chkconfig cups off
</t>
  </si>
  <si>
    <t>SUSE11-56</t>
  </si>
  <si>
    <t>The Dynamic Host Configuration Protocol (DHCP) is a service that allows machines to be dynamically assigned IP addresses.</t>
  </si>
  <si>
    <t xml:space="preserve">Run the following command and verify all runlevels are listed as "off" or `dhcpd` is not available:
# chkconfig --list dhcpd
dhcpd 0:off 1:off 2:off 3:off 4:off 5:off 6:off
</t>
  </si>
  <si>
    <t>Dynamic Host Configuration Protocol (DHCP) has not been disabled. Output is emitted:
disabled</t>
  </si>
  <si>
    <t xml:space="preserve">Dynamic Host Configuration Protocol (DHCP) has not been disabled. </t>
  </si>
  <si>
    <t>2.2.5</t>
  </si>
  <si>
    <t>Unless a system is specifically set up to act as a DHCP server, it is recommended that this service be disabled to reduce the potential attack surface.</t>
  </si>
  <si>
    <t xml:space="preserve">Run the following command to disable `dhcpd`:
# chkconfig dhcpd off
</t>
  </si>
  <si>
    <t>SUSE11-57</t>
  </si>
  <si>
    <t>The Lightweight Directory Access Protocol (LDAP) was introduced as a replacement for NIS/YP. It is a service that provides a method for looking up information from a central database.</t>
  </si>
  <si>
    <t xml:space="preserve">Run the following command and verify all runlevels are listed as "off" or `ldap` is not available:
# chkconfig --list ldap
ldap 0:off 1:off 2:off 3:off 4:off 5:off 6:off
</t>
  </si>
  <si>
    <t>Lightweight Directory Access Protocol (LDAP) has not been disabled. Output is emitted:
disabled</t>
  </si>
  <si>
    <t xml:space="preserve">Lightweight Directory Access Protocol (LDAP) has not been disabled. </t>
  </si>
  <si>
    <t>2.2.6</t>
  </si>
  <si>
    <t>If the system will not need to act as an LDAP server, it is recommended that the software be disabled to reduce the potential attack surface.</t>
  </si>
  <si>
    <t xml:space="preserve">Run the following command to disable `ldap`:
# chkconfig ldap off
</t>
  </si>
  <si>
    <t>SUSE11-58</t>
  </si>
  <si>
    <t xml:space="preserve">Disable NFS and RPC </t>
  </si>
  <si>
    <t>The Network File System (NFS) is one of the first and most widely distributed file systems in the UNIX environment. It provides the ability for systems to mount file systems of other servers through the network.</t>
  </si>
  <si>
    <t xml:space="preserve">Run the following command and verify all runlevels are listed as "off" or `nfs` is not available:
# chkconfig --list nfs
nfs 0:off 1:off 2:off 3:off 4:off 5:off 6:off
Run the following command and verify all runlevels are listed as "off" or `rpcbind` is not available:
# chkconfig --list rpcbind
rpcbind 0:off 1:off 2:off 3:off 4:off 5:off 6:off
</t>
  </si>
  <si>
    <t>NFS and RPCbind have not been disabled. Output is emitted:
disabled</t>
  </si>
  <si>
    <t>NFS and RPC has not been disabled.</t>
  </si>
  <si>
    <t>2.2.7</t>
  </si>
  <si>
    <t>If the system does not export NFS shares or act as an NFS client, it is recommended that these services be disabled to reduce remote attack surface.</t>
  </si>
  <si>
    <t xml:space="preserve">Run the following commands to disable `nfs` and `rpcbind`:
# chkconfig nfs off
# chkconfig rpcbind off
</t>
  </si>
  <si>
    <t>SUSE11-59</t>
  </si>
  <si>
    <t>Disable DNS Server is not enabled</t>
  </si>
  <si>
    <t>The Domain Name System (DNS) is a hierarchical naming system that maps names to IP addresses for computers, services and other resources connected to a network.</t>
  </si>
  <si>
    <t xml:space="preserve">Run the following command and verify all runlevels are listed as "off" or `named` is not available:
# chkconfig --list named
named 0:off 1:off 2:off 3:off 4:off 5:off 6:off
</t>
  </si>
  <si>
    <t>Domain Name System (DNS) has not been disabled. Output is emitted:
disabled</t>
  </si>
  <si>
    <t xml:space="preserve">Domain Name System (DNS) has been disabled. </t>
  </si>
  <si>
    <t>2.2.8</t>
  </si>
  <si>
    <t>Unless a system is specifically designated to act as a DNS server, it is recommended that the service be disabled to reduce the potential attack surface.</t>
  </si>
  <si>
    <t xml:space="preserve">Run the following command to disable `named`:
# chkconfig named off
</t>
  </si>
  <si>
    <t>SUSE11-60</t>
  </si>
  <si>
    <t xml:space="preserve">Disable FTP Server </t>
  </si>
  <si>
    <t>The File Transfer Protocol (FTP) provides networked computers with the ability to transfer files.</t>
  </si>
  <si>
    <t xml:space="preserve">Run the following command and verify all runlevels are listed as "off" or `vsftpd` is not available:
# chkconfig --list vsftpd
vsftpd 0:off 1:off 2:off 3:off 4:off 5:off 6:off
</t>
  </si>
  <si>
    <t>File Transfer Protocol (FTP) has not been disabled. Output is emitted:
disabled</t>
  </si>
  <si>
    <t xml:space="preserve">File Transfer Protocol (FTP) has not been disabled. </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</si>
  <si>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</si>
  <si>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service be disabled to reduce the potential attack surface.</t>
  </si>
  <si>
    <t xml:space="preserve">Run the following command to disable `vsftpd`:
# chkconfig vsftpd off
</t>
  </si>
  <si>
    <t>SUSE11-61</t>
  </si>
  <si>
    <t xml:space="preserve">Disable HTTP server </t>
  </si>
  <si>
    <t>HTTP or web servers provide the ability to host web site content.</t>
  </si>
  <si>
    <t xml:space="preserve">Run the following command and verify all runlevels are listed as "off" or `apache2` is not available:
# chkconfig --list apache2
apache2 0:off 1:off 2:off 3:off 4:off 5:off 6:off
</t>
  </si>
  <si>
    <t>Apache 2 HTTP Server has not been disabled. Output is emitted:
disabled</t>
  </si>
  <si>
    <t xml:space="preserve">HTTP Server has not been removed. </t>
  </si>
  <si>
    <t>2.2.10</t>
  </si>
  <si>
    <t>Unless there is a need to run the system as a web server, it is recommended that the service be disabled to reduce the potential attack surface.</t>
  </si>
  <si>
    <t xml:space="preserve">Run the following command to disable `apache2`:
# chkconfig apache2 off
</t>
  </si>
  <si>
    <t>SUSE11-62</t>
  </si>
  <si>
    <t xml:space="preserve">Disable IMAP and POP3 server </t>
  </si>
  <si>
    <t>`cyrus` is an open source IMAP and POP3 server for Linux based systems.</t>
  </si>
  <si>
    <t xml:space="preserve">Run the following command and verify all runlevels are listed as "off" or `cyrus` is not available:
# chkconfig --list cyrus
cyrus 0:off 1:off 2:off 3:off 4:off 5:off 6:off
</t>
  </si>
  <si>
    <t>IMAP and POP server have not been disabled. Output is emitted:
disabled</t>
  </si>
  <si>
    <t>IMAP and POP server has not been disabled.</t>
  </si>
  <si>
    <t>2.2.11</t>
  </si>
  <si>
    <t>Unless POP3 and/or IMAP servers are to be provided by this system, it is recommended that the service be disabled to reduce the potential attack surface.</t>
  </si>
  <si>
    <t xml:space="preserve">Run the following command to disable `cyrus`:
# chkconfig cyrus off
</t>
  </si>
  <si>
    <t>SUSE11-63</t>
  </si>
  <si>
    <t xml:space="preserve">Disable Samba </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</si>
  <si>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</si>
  <si>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 xml:space="preserve">Run the following command and verify all runlevels are listed as "off" or `smb` is not available:
# chkconfig --list smb
smb 0:off 1:off 2:off 3:off 4:off 5:off 6:off
</t>
  </si>
  <si>
    <t>Samba has not been disabled. Output is emitted:
disabled</t>
  </si>
  <si>
    <t xml:space="preserve">Samba has not been disabled. </t>
  </si>
  <si>
    <t>2.2.12</t>
  </si>
  <si>
    <t>If there is no need to mount directories and file systems to Windows systems, then this service can be disabled to reduce the potential attack surface.</t>
  </si>
  <si>
    <t xml:space="preserve">Run the following command to disable `smb`:
# chkconfig smb off
</t>
  </si>
  <si>
    <t>SUSE11-64</t>
  </si>
  <si>
    <t>Disable HTTP Proxy Server</t>
  </si>
  <si>
    <t>Squid is a standard proxy server used in many environments.</t>
  </si>
  <si>
    <t xml:space="preserve">Run the following command and verify all runlevels are listed as "off" or `squid` is not available:
# chkconfig --list squid
squid 0:off 1:off 2:off 3:off 4:off 5:off 6:off
</t>
  </si>
  <si>
    <t>Squid has not been disabled. Output is emitted:
disabled</t>
  </si>
  <si>
    <t>squid has not been disabled.</t>
  </si>
  <si>
    <t>2.2.13</t>
  </si>
  <si>
    <t>If there is no need for a proxy server, it is recommended that the squid proxy be disabled to reduce the potential attack surface.</t>
  </si>
  <si>
    <t xml:space="preserve">Run the following command to disable `squid`:
# chkconfig squid off
</t>
  </si>
  <si>
    <t>SUSE11-65</t>
  </si>
  <si>
    <t>The Simple Network Management Protocol (SNMP) server is used to listen for SNMP commands from an SNMP management system, execute the commands or collect the information and then send results back to the requesting system.</t>
  </si>
  <si>
    <t xml:space="preserve">Run the following command and verify all runlevels are listed as "off" or `snmpd` is not available:
# chkconfig --list snmpd
snmpd 0:off 1:off 2:off 3:off 4:off 5:off 6:off
</t>
  </si>
  <si>
    <t>SNMP has not been disabled. Output is emitted:
disabled</t>
  </si>
  <si>
    <t>SNMP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</si>
  <si>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</si>
  <si>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</si>
  <si>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 xml:space="preserve">Run the following command to disable `snmpd`:
# chkconfig snmpd off
</t>
  </si>
  <si>
    <t>SUSE11-66</t>
  </si>
  <si>
    <t>Configure the Mail Transfer Agent to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</si>
  <si>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</si>
  <si>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 xml:space="preserve">Run the following command and verify that the MTA is not listening on any non-loopback address ( `127.0.0.1` or `::1` ):
# netstat -an | grep LIST | grep ":25[[:space:]]"
tcp 0 0 127.0.0.1:25 0.0.0.0:* LISTEN
</t>
  </si>
  <si>
    <t>Mail transfer agents are set to Local-Only Mode.
Output contains the following: 
tcp 0 0 127.0.0.1:25 0.0.0.0:* LISTEN</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</si>
  <si>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</si>
  <si>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</si>
  <si>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</si>
  <si>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 xml:space="preserve">Edit `/etc/postfix/main.cf` and add the following line to the RECEIVING MAIL section. If the line already exists, change it to look like the line below:
inet_interfaces = loopback-only
Restart postfix:
# service postfix restart
</t>
  </si>
  <si>
    <t>SUSE11-67</t>
  </si>
  <si>
    <t xml:space="preserve">Disable NIS Server </t>
  </si>
  <si>
    <t>The Network Information Service (NIS) (formally known as Yellow Pages) is a client-server directory service protocol for distributing system configuration files. The NIS server is a collection of programs that allow for the distribution of configuration files.</t>
  </si>
  <si>
    <t xml:space="preserve">Run the following command and verify all runlevels are listed as "off" or `ypserv` is not available:
# chkconfig --list ypserv
ypserv 0:off 1:off 2:off 3:off 4:off 5:off 6:off
</t>
  </si>
  <si>
    <t>ypserv has not been disabled. Output is emitted:
disabled</t>
  </si>
  <si>
    <t>ypserv has not been disabled.</t>
  </si>
  <si>
    <t>2.2.16</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</si>
  <si>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</si>
  <si>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 xml:space="preserve">Run the following command to disable `ypserv`:
# chkconfig ypserv off
</t>
  </si>
  <si>
    <t>SUSE11-68</t>
  </si>
  <si>
    <t xml:space="preserve">Run the following command and verify all runlevels are listed as "off" or `rsyncd` is not available:
# chkconfig --list rsyncd
rsyncd 0:off 1:off 2:off 3:off 4:off 5:off 6:off
</t>
  </si>
  <si>
    <t>tftp.socket has not been disabled. Output is emitted:
disabled</t>
  </si>
  <si>
    <t>tftp.socket has not been disabled.</t>
  </si>
  <si>
    <t>2.2.17</t>
  </si>
  <si>
    <t xml:space="preserve">Run the following command to disable `rsyncd`:
# chkconfig rsyncd off
</t>
  </si>
  <si>
    <t>SUSE11-69</t>
  </si>
  <si>
    <t>AU-8</t>
  </si>
  <si>
    <t>Time Stamps</t>
  </si>
  <si>
    <t>Time Synchronization is in use</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</si>
  <si>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</si>
  <si>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rpm -q ntp
# rpm -q chrony
On virtual systems where host based time synchronization is available consult your virtualization software documentation and verify that host based synchronization is in use.</t>
  </si>
  <si>
    <t>NTP or Chrony are installed.</t>
  </si>
  <si>
    <t>Network Time Protocol (NTP) has not installed.</t>
  </si>
  <si>
    <t>HAU11</t>
  </si>
  <si>
    <t>HAU11:  NTP is not properly implemented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</si>
  <si>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</si>
  <si>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</si>
  <si>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</si>
  <si>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run one of the following commands to install either `ntp` or `chrony`:
# zypper install ntp
# zypper install chrony
On virtual systems where host based time synchronization is available consult your virtualization software documentation and setup host based synchronization.</t>
  </si>
  <si>
    <t>SUSE11-70</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</si>
  <si>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This recommendation only applies if ntp is in use on the system.</t>
  </si>
  <si>
    <t>Run the following command and verify output matches:
# grep "^restrict" /etc/ntp.conf
restrict -4 default kod limited nomodify notrap nopeer noquery
restrict -6 default kod limited nomodify notrap nopeer noquery
The `-4` in the first line is optional and options after `default` can appear in any order. Additional restriction lines may exist.
Run the following command and verify remote server is configured properly:
# grep "^(server|pool)" /etc/ntp.conf
server 
Multiple servers may be configured.
Run the following command and verify that '`-u ntp:ntp`' is included in `NTPD_OPTIONS`:
# grep "^NTPD_OPTIONS" /etc/sysconfig/ntp
NTPD_OPTIONS="-u ntp:ntp"
Additional options may be present.</t>
  </si>
  <si>
    <t>An authoritative (U.S. IRS approved source) time-server is used. Access is restricted vis NTP.</t>
  </si>
  <si>
    <t>Note: An authoritative (U.S. IRS approved source) time-server is used. Approved sources include the US Naval Observatory NTP servers or the NIST Internet Time Service.</t>
  </si>
  <si>
    <t>2.2.1.2</t>
  </si>
  <si>
    <t>If ntp is in use on the system proper configuration is vital to ensuring time synchronization is working properly.</t>
  </si>
  <si>
    <t xml:space="preserve">Add or edit restrict lines in `/etc/ntp.conf` to match the following:
restrict -4 default kod limited nomodify notrap nopeer noquery
restrict -6 default kod limited nomodify notrap nopeer noquery
Add or edit server or pool lines to `/etc/ntp.conf` as appropriate:
server 
Add or edit the `NTPD_OPTIONS` in `/etc/sysconfig/ntp` to include '`-u ntp:ntp`':
NTPD_OPTIONS="-u ntp:ntp"
</t>
  </si>
  <si>
    <t>SUSE11-71</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</si>
  <si>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</si>
  <si>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</si>
  <si>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Run the following command and verify remote server is configured properly:
# grep "^(server|pool)" /etc/chrony.conf
server 
Multiple servers may be configured.
Run the following command and verify `OPTIONS` includes '`-u chrony`':
# grep ^OPTIONS /etc/sysconfig/chronyd
OPTIONS="-u chrony"
Additional options may be present.</t>
  </si>
  <si>
    <t>An authoritative (U.S. IRS approved source) time-server is used. Access is restricted via Chrony.</t>
  </si>
  <si>
    <t>2.2.1.3</t>
  </si>
  <si>
    <t>If chrony is in use on the system proper configuration is vital to ensuring time synchronization is working properly.
This recommendation only applies if chrony is in use on the system.</t>
  </si>
  <si>
    <t xml:space="preserve">Add or edit server or pool lines to `/etc/chrony.conf` as appropriate:
server 
Add or edit the `OPTIONS` in `/etc/sysconfig/chronyd` to include '`-u chrony`':
OPTIONS="-u chrony"
</t>
  </si>
  <si>
    <t>SUSE11-72</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</si>
  <si>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</si>
  <si>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 xml:space="preserve">Run the following command and verify `ypbind` is not installed:
# rpm -q ypbind
</t>
  </si>
  <si>
    <t>Ypbind is not installed. Output is emitted as follows:
package ypbind is not installed</t>
  </si>
  <si>
    <t>ypbind has not been removed from the system.</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</si>
  <si>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</si>
  <si>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</si>
  <si>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</si>
  <si>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 xml:space="preserve">Run the following command to uninstall `ypbind`:
# zypper remove ypbind
</t>
  </si>
  <si>
    <t>SUSE11-73</t>
  </si>
  <si>
    <t xml:space="preserve">Remove rsh client </t>
  </si>
  <si>
    <t>The `rsh` package contains the client commands for the rsh services.</t>
  </si>
  <si>
    <t xml:space="preserve">Run the following command and verify `rsh` is not installed:
# rpm -q rsh
</t>
  </si>
  <si>
    <t>Rsh is not installed. Output is emitted as follows:
package rsh is not installed</t>
  </si>
  <si>
    <t>rsh has not been removed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</si>
  <si>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</si>
  <si>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</si>
  <si>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 xml:space="preserve">Run the following command to uninstall `rsh`:
# zypper remove rsh
</t>
  </si>
  <si>
    <t>SUSE11-74</t>
  </si>
  <si>
    <t xml:space="preserve">Remove Talk Client </t>
  </si>
  <si>
    <t>The `talk` software makes it possible for users to send and receive messages across systems through a terminal session. The `talk` client, which allows initialization of talk sessions, is installed by default.</t>
  </si>
  <si>
    <t xml:space="preserve">Run the following command and verify `talk` is not installed:
# rpm -q talk
</t>
  </si>
  <si>
    <t>Talk is not installed. Output is emitted as follows:
package talk is not installed</t>
  </si>
  <si>
    <t>talk has not been removed from the system.</t>
  </si>
  <si>
    <t>2.3.3</t>
  </si>
  <si>
    <t xml:space="preserve">Run the following command to uninstall `talk`:
# zypper remove talk
</t>
  </si>
  <si>
    <t>SUSE11-75</t>
  </si>
  <si>
    <t xml:space="preserve">Remove telnet client </t>
  </si>
  <si>
    <t>The `telnet` package contains the `telnet` client, which allows users to start connections to other systems via the telnet protocol.</t>
  </si>
  <si>
    <t xml:space="preserve">Run the following command and verify `telnet` is not installed:
# rpm -q telnet
</t>
  </si>
  <si>
    <t>Telnet is not installed. Output is emitted as follows:
package telnet is not installed</t>
  </si>
  <si>
    <t>telnet has not been removed from the system.</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</si>
  <si>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</si>
  <si>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</si>
  <si>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 xml:space="preserve">Run the following command to uninstall `telnet`:
# zypper remove telnet
</t>
  </si>
  <si>
    <t>SUSE11-76</t>
  </si>
  <si>
    <t xml:space="preserve">Run the following command and verify `openldap2-client` is not installed:
# rpm -q openldap2-client
</t>
  </si>
  <si>
    <t>Openldap2-client is not installed. Output is emitted as follows:
package openldap2-client is not installed</t>
  </si>
  <si>
    <t>openldap2-client has not been removed from the system.</t>
  </si>
  <si>
    <t>2.3.5</t>
  </si>
  <si>
    <t>If the system will not need to act as an LDAP client, it is recommended that the software be removed to reduce the potential attack surface.</t>
  </si>
  <si>
    <t xml:space="preserve">Run the following command to uninstall `openldap2-client`:
# zypper remove openldap2-client
</t>
  </si>
  <si>
    <t>SUSE11-77</t>
  </si>
  <si>
    <t xml:space="preserve">Disable Wireless Interfaces </t>
  </si>
  <si>
    <t>Wireless networking is used when wired networks are unavailable. SUSE 11 contains a wireless tool kit to allow system administrators to configure and use wireless networks.</t>
  </si>
  <si>
    <t xml:space="preserve">Run the following command to determine wireless interfaces on the system:
# iwconfig
Run the following command and verify wireless interfaces are active:
# ip link show up
</t>
  </si>
  <si>
    <t xml:space="preserve">Wireless interfaces are inactive. </t>
  </si>
  <si>
    <t xml:space="preserve">Wireless interfaces have not been disabled. </t>
  </si>
  <si>
    <t>3</t>
  </si>
  <si>
    <t>3.7</t>
  </si>
  <si>
    <t>If wireless is not to be used, wireless devices can be disabled to reduce the potential attack surface.</t>
  </si>
  <si>
    <t>Run the following command to disable any wireless interfaces:
# ip link set  down
Disable any wireless interfaces in your network configuration.</t>
  </si>
  <si>
    <t>SUSE11-78</t>
  </si>
  <si>
    <t xml:space="preserve">Disable IP Forwarding </t>
  </si>
  <si>
    <t>The `net.ipv4.ip_forward` flag is used to tell the system whether it can forward packets or not.</t>
  </si>
  <si>
    <t xml:space="preserve">Run the following command and verify output matches:
# sysctl net.ipv4.ip_forward
net.ipv4.ip_forward = 0
# grep "net\.ipv4\.ip_forward" /etc/sysctl.conf /etc/sysctl.d/*
net.ipv4.ip_forward = 0
</t>
  </si>
  <si>
    <t xml:space="preserve">IP Forwarding is disabled. The net.ipv4.ip_forward flag is set to 0. 
Output contains the following: 
net.ipv4.ip_forward = 0 
</t>
  </si>
  <si>
    <t xml:space="preserve">IP Forwarding has not been disabled. </t>
  </si>
  <si>
    <t>3.1</t>
  </si>
  <si>
    <t>3.1.1</t>
  </si>
  <si>
    <t>Setting the flag to 0 ensures that a system with multiple interfaces (for example, a hard proxy), will never be able to forward packets, and therefore, never serve as a router.</t>
  </si>
  <si>
    <t xml:space="preserve">Set the following parameter in `/etc/sysctl.conf` or a `/etc/sysctl.d/*` file:
net.ipv4.ip_forward = 0
Run the following commands to set the active kernel parameters:
# sysctl -w net.ipv4.ip_forward=0
# sysctl -w net.ipv4.route.flush=1
</t>
  </si>
  <si>
    <t>SUSE11-79</t>
  </si>
  <si>
    <t xml:space="preserve">Disable Packet Redirect Sending </t>
  </si>
  <si>
    <t>ICMP Redirects are used to send routing information to other hosts. As a host itself does not act as a router (in a host only configuration), there is no need to send redirects.</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</si>
  <si>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</si>
  <si>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Send Packet Redirects is disabled. net.ipv4.conf.all.send_redirects and net.ipv4.conf.default.send_redirects parameters is set to 0 in /etc/sysctl.conf. 
Output contains the following: 
net.ipv4.conf.all.send_redirects = 0
net.ipv4.conf.default.send_redirects = 0</t>
  </si>
  <si>
    <t xml:space="preserve">Send Packet Redirects have not been disabled. </t>
  </si>
  <si>
    <t>3.1.2</t>
  </si>
  <si>
    <t>An attacker could use a compromised host to send invalid ICMP redirects to other router devices in an attempt to corrupt routing and have users access a system set up by the attacker as opposed to a valid system.</t>
  </si>
  <si>
    <t xml:space="preserve">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
</t>
  </si>
  <si>
    <t>SUSE11-80</t>
  </si>
  <si>
    <t>SC-7</t>
  </si>
  <si>
    <t>Boundary Protection</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</si>
  <si>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</si>
  <si>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</si>
  <si>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</si>
  <si>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</si>
  <si>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</si>
  <si>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</si>
  <si>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and `net.ipv4.conf.default.accept_source_route`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</si>
  <si>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 xml:space="preserve">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t>
  </si>
  <si>
    <t>SUSE11-81</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</si>
  <si>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to 0, the system will not accept any ICMP redirect messages, and therefore, won't allow outsiders to update the system's routing tables.</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</si>
  <si>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</si>
  <si>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</si>
  <si>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</si>
  <si>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</si>
  <si>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your system packets to be captured.</t>
  </si>
  <si>
    <t xml:space="preserve">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t>
  </si>
  <si>
    <t>SUSE11-82</t>
  </si>
  <si>
    <t>Secure ICMP redirects are the same as ICMP redirects, except they come from gateways listed on the default gateway list. It is assumed that these gateways are known to your system, and that they are likely to be secure.</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</si>
  <si>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</si>
  <si>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Secure ICMP Redirect is disabled. net.ipv4.conf.all.secure_redirects and net.ipv4.conf.default.secure_redirects parameters is set to 0 in /etc/sysctl.conf.
Output contains the following: 
net.ipv4.conf.all.secure_redirects = 0
net.ipv4.conf.default.secure_redirects = 0</t>
  </si>
  <si>
    <t>Secure ICMP redirect messages are not being rejected.</t>
  </si>
  <si>
    <t>3.2.3</t>
  </si>
  <si>
    <t>It is still possible for even known gateways to be compromised. Setting `net.ipv4.conf.all.secure_redirects` to 0 protects the system from routing table updates by possibly compromised known gateways.</t>
  </si>
  <si>
    <t xml:space="preserve">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
</t>
  </si>
  <si>
    <t>SUSE11-83</t>
  </si>
  <si>
    <t>AU-2</t>
  </si>
  <si>
    <t>Audit Events</t>
  </si>
  <si>
    <t>Set Suspicious Packets to Logged</t>
  </si>
  <si>
    <t>When enabled, this feature logs packets with un-routable source addresses to the kernel log.</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</si>
  <si>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</si>
  <si>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Suspicious packets are logged and retained for 7 years. 
Output contains the following: 
net.ipv4.conf.all.log_martians = 1
net.ipv4.conf.default.log_martians = 1</t>
  </si>
  <si>
    <t xml:space="preserve">Logging is not being performed on the system. </t>
  </si>
  <si>
    <t>3.2.4</t>
  </si>
  <si>
    <t>Enabling this feature and logging these packets allows an administrator to investigate the possibility that an attacker is sending spoofed packets to their system.</t>
  </si>
  <si>
    <t xml:space="preserve">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
</t>
  </si>
  <si>
    <t>SUSE11-84</t>
  </si>
  <si>
    <t>SC-8</t>
  </si>
  <si>
    <t>Transmission Confidentiality and Integrity</t>
  </si>
  <si>
    <t>Setting `net.ipv4.icmp_echo_ignore_broadcasts` to 1 will cause the system to ignore all ICMP echo and timestamp requests to broadcast and multicast addresses.</t>
  </si>
  <si>
    <t xml:space="preserve">Run the following commands and verify output matches:
# sysctl net.ipv4.icmp_echo_ignore_broadcasts
net.ipv4.icmp_echo_ignore_broadcasts = 1
# grep "net\.ipv4\.icmp_echo_ignore_broadcasts" /etc/sysctl.conf /etc/sysctl.d/*
net.ipv4.icmp_echo_ignore_broadcasts = 1
</t>
  </si>
  <si>
    <t>Ignore Broadcast Requests is enabled. net.ipv4.icmp_echo_ignore_broadcasts parameter is set to 1 in /etc/sysctl.conf. 
Output contains the following: 
net.ipv4.icmp_echo_ignore_broadcasts = 1</t>
  </si>
  <si>
    <t>Ignore Broadcast Requests has not been enabled.</t>
  </si>
  <si>
    <t>HSC36</t>
  </si>
  <si>
    <t>HSC36:  System is configured to accept unwanted network connections</t>
  </si>
  <si>
    <t>3.2.5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</si>
  <si>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</si>
  <si>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 xml:space="preserve">Set the following parameter in `/etc/sysctl.conf` or a `/etc/sysctl.d/*` file:
net.ipv4.icmp_echo_ignore_broadcasts = 1
Run the following commands to set the active kernel parameters:
# sysctl -w net.ipv4.icmp_echo_ignore_broadcasts=1
# sysctl -w net.ipv4.route.flush=1
</t>
  </si>
  <si>
    <t>Set Broadcast ICMP Requests to Ignored. One method to implement the recommended state is to run the following commands to set the active kernel parameters:
# sysctl -w net.ipv4.icmp_echo_ignore_broadcasts=1
# sysctl -w net.ipv4.route.flush=1.</t>
  </si>
  <si>
    <t>SUSE11-85</t>
  </si>
  <si>
    <t>Setting `icmp_ignore_bogus_error_responses` to 1 prevents the kernel from logging bogus responses (RFC-1122 non-compliant) from broadcast reframes, keeping file systems from filling up with useless log messages.</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</si>
  <si>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</si>
  <si>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Bad Error Message Protection is enabled. net.ipv4.icmp_ignore_bogus_error_responses parameter is set to 1 in /etc/sysctl.conf. 
Output contains the following: 
net.ipv4.icmp_ignore_bogus_error_responses = 1</t>
  </si>
  <si>
    <t>Bogus ICMP Message Protection has not been enabled.</t>
  </si>
  <si>
    <t>3.2.6</t>
  </si>
  <si>
    <t>Some routers (and some attackers) will send responses that violate RFC-1122 and attempt to fill up a log file system with many useless error messages.</t>
  </si>
  <si>
    <t xml:space="preserve">Set the following parameter in `/etc/sysctl.conf` or a `/etc/sysctl.d/*` file:
net.ipv4.icmp_ignore_bogus_error_responses = 1
Run the following commands to set the active kernel parameters:
# sysctl -w net.ipv4.icmp_ignore_bogus_error_responses=1
# sysctl -w net.ipv4.route.flush=1
</t>
  </si>
  <si>
    <t>Set Bogus ICMP Responses to Ignored. One method to implement the recommended state is to run the following commands to set the active kernel parameters:
# sysctl -w net.ipv4.icmp_ignore_bogus_error_responses=1
# sysctl -w net.ipv4.route.flush=1.</t>
  </si>
  <si>
    <t>SUSE11-86</t>
  </si>
  <si>
    <t>SC-5</t>
  </si>
  <si>
    <t>Denial of Service Protection</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</si>
  <si>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</si>
  <si>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</si>
  <si>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</si>
  <si>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Source route validation is enabled. net.ipv4.conf.all.rp_filter and net.ipv4.conf.default.rp_filter parameters to 1 in /etc/sysctl.conf. 
Output contains the following: 
net.ipv4.conf.all.rp_filter = 1
net.ipv4.conf.default.rp_filter = 1</t>
  </si>
  <si>
    <t>Reverse Path Filtering has not been enabled.</t>
  </si>
  <si>
    <t>3.2.7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</si>
  <si>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</si>
  <si>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 xml:space="preserve">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
</t>
  </si>
  <si>
    <t>SUSE11-87</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</si>
  <si>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</si>
  <si>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</si>
  <si>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 xml:space="preserve">Run the following commands and verify output matches:
# sysctl net.ipv4.tcp_syncookies
net.ipv4.tcp_syncookies = 1
# grep "net\.ipv4\.tcp_syncookies" /etc/sysctl.conf /etc/sysctl.d/*
net.ipv4.tcp_syncookies = 1
</t>
  </si>
  <si>
    <t>TCP SYN Cookies is enabled. net.ipv4.tcp_syncookies parameter is set to 1 in /etc/sysctl.conf. 
Output contains the following:
net.ipv4.tcp_syncookies = 1</t>
  </si>
  <si>
    <t>TCP SYN Cookie Protection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</si>
  <si>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</si>
  <si>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</si>
  <si>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 xml:space="preserve">Set the following parameter in `/etc/sysctl.conf` or a `/etc/sysctl.d/*` file:
net.ipv4.tcp_syncookies = 1
Run the following commands to set the active kernel parameters:
# sysctl -w net.ipv4.tcp_syncookies=1
# sysctl -w net.ipv4.route.flush=1
</t>
  </si>
  <si>
    <t>SUSE11-88</t>
  </si>
  <si>
    <t>Set IPv6 Router Advertisements to not accepted</t>
  </si>
  <si>
    <t>This setting disables the system's ability to accept IPv6 router advertisements.</t>
  </si>
  <si>
    <t xml:space="preserve">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t>
  </si>
  <si>
    <t>IPv6 Router Advertisements are disabled. 
Output contains the following:
net.ipv4. net.ipv6.conf.all.accept_ra = 0
net.ipv4. net.ipv6.conf.default.accept_ra = 0</t>
  </si>
  <si>
    <t xml:space="preserve">IPv6 Router Advertisements have not been disabled. </t>
  </si>
  <si>
    <t>3.3</t>
  </si>
  <si>
    <t>3.3.1</t>
  </si>
  <si>
    <t>It is recommended that systems not accept router advertisements as they could be tricked into routing traffic to compromised machines. Setting hard routes within the system (usually a single default route to a trusted router) protects the system from bad routes.</t>
  </si>
  <si>
    <t xml:space="preserve">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</si>
  <si>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Set IPv6 Router Advertisements to not accepted. One method to implement the recommended state is to run the following commands to set the active kernel parameters:
# sysctl -w net.ipv6.conf.all.accept_ra=0
# sysctl -w net.ipv6.conf.default.accept_ra=0
# sysctl -w net.ipv6.route.flush=1.</t>
  </si>
  <si>
    <t>SUSE11-89</t>
  </si>
  <si>
    <t>Set IPv6 Redirects to not accepted</t>
  </si>
  <si>
    <t>This setting prevents the system from accepting ICMP redirects. ICMP redirects tell the system about alternate routes for sending traffic.</t>
  </si>
  <si>
    <t xml:space="preserve">Run the following commands and verify output matches:
# sysctl net.ipv6.conf.all.accept_redirects
net.ipv6.conf.all.accept_redirect = 0
# sysctl net.ipv6.conf.default.accept_redirects
net.ipv6.conf.default.accept_redirect = 0
# grep "net\.ipv6\.conf\.all\.accept_redirect" /etc/sysctl.conf /etc/sysctl.d/*
net.ipv6.conf.all.accept_redirect = 0
# grep "net\.ipv6\.conf\.default\.accept_redirect" /etc/sysctl.conf /etc/sysctl.d/*
net.ipv6.conf.default.accept_redirect = 0
</t>
  </si>
  <si>
    <t>IPv6 Redirect Acceptance is disabled.
Output contains the following:
net.ipv6.conf.all.accept_redirect = 0
net.ipv6.conf.default.accept_redirect = 0</t>
  </si>
  <si>
    <t xml:space="preserve">IPv6 Redirect Acceptance have not been disabled. </t>
  </si>
  <si>
    <t>3.3.2</t>
  </si>
  <si>
    <t>It is recommended that systems not accept ICMP redirects as they could be tricked into routing traffic to compromised machines. Setting hard routes within the system (usually a single default route to a trusted router) protects the system from bad routes.</t>
  </si>
  <si>
    <t xml:space="preserve">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
</t>
  </si>
  <si>
    <t>SUSE11-90</t>
  </si>
  <si>
    <t xml:space="preserve">Disable IPv6 </t>
  </si>
  <si>
    <t>Although IPv6 has many advantages over IPv4, few organizations have implemented IPv6.</t>
  </si>
  <si>
    <t xml:space="preserve">Run the following command and verify that each kernel line has the `'ipv6.disable=1'` parameter set:
# grep "^\s*kernel" /boot/grub/menu.lst
</t>
  </si>
  <si>
    <t>IPv6 is disabled. 
Output contains the following:
options ipv6 disable=1</t>
  </si>
  <si>
    <t xml:space="preserve">IPv6 has not been disabled. </t>
  </si>
  <si>
    <t>3.3.3</t>
  </si>
  <si>
    <t>If IPv6 is not to be used, it is recommended that it be disabled to reduce the attack surface of the system.</t>
  </si>
  <si>
    <t>Edit `/boot/grub/menu.lst` to include `'ipv6.disable=1'` on all `kernel` lines.</t>
  </si>
  <si>
    <t>SUSE11-91</t>
  </si>
  <si>
    <t>Install TCP Wrappers</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</si>
  <si>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</si>
  <si>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`tcpd` is installed:
# rpm -q tcpd
tcpd-
</t>
  </si>
  <si>
    <t>TCP Wrappers are installed. . 
Output contains the following:
tcpd-__</t>
  </si>
  <si>
    <t xml:space="preserve">TCP Wrappers have not been installed. </t>
  </si>
  <si>
    <t>3.4</t>
  </si>
  <si>
    <t>3.4.1</t>
  </si>
  <si>
    <t>TCP Wrappers provide a good simple access list mechanism to services that may not have that support built in. It is recommended that all services that can support TCP Wrappers, use it.</t>
  </si>
  <si>
    <t xml:space="preserve">Run the following command to install `tcpd`:
# zypper install tcpd
</t>
  </si>
  <si>
    <t>SUSE11-92</t>
  </si>
  <si>
    <t xml:space="preserve">Configure /etc/hosts.allow </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</si>
  <si>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</si>
  <si>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</si>
  <si>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The access control program is configured to grant system access to specific hosts.</t>
  </si>
  <si>
    <t xml:space="preserve">/etc/hosts.allow has not been configured appropriately. </t>
  </si>
  <si>
    <t>3.4.2</t>
  </si>
  <si>
    <t>The `/etc/hosts.allow` file supports access control by IP and helps ensure that only authorized systems can connect to the system.</t>
  </si>
  <si>
    <t>Run the following command to create `/etc/hosts.allow`:
# echo "ALL: /, /, ..." &gt;/etc/hosts.allow
where each `/` combination (for example, "192.168.1.0/255.255.255.0") represents one network block in use by your organization that requires access to this system.</t>
  </si>
  <si>
    <t>SUSE11-93</t>
  </si>
  <si>
    <t>Configure /etc/hosts.deny</t>
  </si>
  <si>
    <t>The `/etc/hosts.deny` file specifies which IP addresses are **not** permitted to connect to the host. It is intended to be used in conjunction with the `/etc/hosts.allow` file.</t>
  </si>
  <si>
    <t xml:space="preserve">Run the following command and verify the contents of the `/etc/hosts.deny` file:
# cat /etc/hosts.deny
ALL: ALL
</t>
  </si>
  <si>
    <t>/etc/hosts.deny exists on the system and it is configured to deny all hosts not explicitly listed in /etc/hosts.allow.</t>
  </si>
  <si>
    <t xml:space="preserve">Permissions are excessive on /etc/hosts.allow. </t>
  </si>
  <si>
    <t>3.4.3</t>
  </si>
  <si>
    <t>The `/etc/hosts.deny` file serves as a failsafe so that any host not specified in `/etc/hosts.allow` is denied access to the system.</t>
  </si>
  <si>
    <t xml:space="preserve">Run the following command to create `/etc/hosts.deny`:
# echo "ALL: ALL" &gt;&gt; /etc/hosts.deny
</t>
  </si>
  <si>
    <t>SUSE11-94</t>
  </si>
  <si>
    <t xml:space="preserve">Configure Permissions on /etc/hosts.allow </t>
  </si>
  <si>
    <t>The `/etc/hosts.allow` file contains networking information that is used by many applications and therefore must be readable for these applications to operate.</t>
  </si>
  <si>
    <t xml:space="preserve">Run the following command and verify `Uid` and `Gid` are both `0/root` and `Access` is `644`:
# stat /etc/hosts.allow
Access: (0644/-rw-r--r--) Uid: ( 0/ root) Gid: ( 0/ root)
</t>
  </si>
  <si>
    <t>Permission on /etc/hosts.allow is not more permissive than 644.</t>
  </si>
  <si>
    <t xml:space="preserve">/etc/hosts.deny has not been configured appropriately. </t>
  </si>
  <si>
    <t>3.4.4</t>
  </si>
  <si>
    <t>It is critical to ensure that the `/etc/hosts.allow` file is protected from unauthorized write access. Although it is protected by default, the file permissions could be changed either inadvertently or through malicious actions.</t>
  </si>
  <si>
    <t>Run the following commands to set permissions on `/etc/hosts.allow`:
# chown root:root /etc/hosts.allow
# chmod 644 /etc/hosts.allow.</t>
  </si>
  <si>
    <t>SUSE11-95</t>
  </si>
  <si>
    <t>Configure Permissions on /etc/hosts.deny to 644</t>
  </si>
  <si>
    <t>The `/etc/hosts.deny` file contains network information that is used by many system applications and therefore must be readable for these applications to operate.</t>
  </si>
  <si>
    <t xml:space="preserve">Run the following command and verify `Uid` and `Gid` are both `0/root` and `Access` is `644`:
# stat /etc/hosts.deny
Access: (0644/-rw-r--r--) Uid: ( 0/ root) Gid: ( 0/ root)
</t>
  </si>
  <si>
    <t>Permission on /etc/hosts.deny is not more permissive than 644.</t>
  </si>
  <si>
    <t xml:space="preserve">Permissions are excessive on /etc/hosts.deny. </t>
  </si>
  <si>
    <t>3.4.5</t>
  </si>
  <si>
    <t>It is critical to ensure that the `/etc/hosts.deny` file is protected from unauthorized write access. Although it is protected by default, the file permissions could be changed either inadvertently or through malicious actions.</t>
  </si>
  <si>
    <t>Run the following commands to set permissions on `/etc/hosts.deny`:
# chown root:root /etc/hosts.deny
# chmod 644 /etc/hosts.deny.</t>
  </si>
  <si>
    <t>SUSE11-96</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</si>
  <si>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</si>
  <si>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 xml:space="preserve">Run the following commands and verify the output is as indicated:
# modprobe -n -v dccp
install /bin/true
# lsmod | grep dccp
</t>
  </si>
  <si>
    <t xml:space="preserve">Output is emitted as follows: 
modprobe -n -v dccp should display: install /bin/true
lsmod | grep dccp should display nothing. 
</t>
  </si>
  <si>
    <t xml:space="preserve">Datagram Congestion Control Protocol (DCCP) has not been disabled. </t>
  </si>
  <si>
    <t>3.5</t>
  </si>
  <si>
    <t>3.5.1</t>
  </si>
  <si>
    <t>If the protocol is not required, it is recommended that the drivers not be installed to reduce the potential attack surface.</t>
  </si>
  <si>
    <t>Edit or create the file `/etc/modprobe.d/CIS.conf` and add the following line:
install dccp /bin/true.</t>
  </si>
  <si>
    <t>SUSE11-97</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</si>
  <si>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</si>
  <si>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</si>
  <si>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 xml:space="preserve">Stream Control Transmission Protocol (SCTP) has not been disabled. </t>
  </si>
  <si>
    <t>3.5.2</t>
  </si>
  <si>
    <t>If the protocol is not being used, it is recommended that kernel module not be loaded, disabling the service to reduce the potential attack surface.</t>
  </si>
  <si>
    <t>Edit or create the file `/etc/modprobe.d/CIS.conf` and add the following line:
install sctp /bin/true.</t>
  </si>
  <si>
    <t>SUSE11-98</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</si>
  <si>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</si>
  <si>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</si>
  <si>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 xml:space="preserve">Output is emitted as follows: 
modprobe -n -v rds should display: install /bin/true
lsmod | grep rds should display nothing. 
</t>
  </si>
  <si>
    <t xml:space="preserve">Reliable Datagram Sockets (RDS) protocol has not been disabled. </t>
  </si>
  <si>
    <t>3.5.3</t>
  </si>
  <si>
    <t>Edit or create the file `/etc/modprobe.d/CIS.conf` and add the following line:
install rds /bin/true.</t>
  </si>
  <si>
    <t>SUSE11-99</t>
  </si>
  <si>
    <t>The Transparent Inter-Process Communication (TIPC) protocol is designed to provide communication between cluster nodes.</t>
  </si>
  <si>
    <t xml:space="preserve">Run the following commands and verify the output is as indicated:
# modprobe -n -v tipc
install /bin/true
# lsmod | grep tipc
</t>
  </si>
  <si>
    <t xml:space="preserve">Output is emitted as follows: 
modprobe -n -v tipc should display: install /bin/true
lsmod | grep tipc should display nothing. 
</t>
  </si>
  <si>
    <t xml:space="preserve">Transparent Inter-Process Communication (TIPC) protocol has not been disabled. </t>
  </si>
  <si>
    <t>3.5.4</t>
  </si>
  <si>
    <t>Edit or create the file `/etc/modprobe.d/CIS.conf` and add the following line:
install tipc /bin/true.</t>
  </si>
  <si>
    <t>SUSE11-100</t>
  </si>
  <si>
    <t xml:space="preserve">Install iptables </t>
  </si>
  <si>
    <t xml:space="preserve">Run the following command and verify `iptables` is installed:
# rpm -q iptables
iptables-
</t>
  </si>
  <si>
    <t>IPTables is utilized to filter network traffic to only necessary system ports.</t>
  </si>
  <si>
    <t>IPtables has not been enabled.</t>
  </si>
  <si>
    <t>3.6</t>
  </si>
  <si>
    <t>3.6.1</t>
  </si>
  <si>
    <t>iptables is required for firewall management and configuration.</t>
  </si>
  <si>
    <t>Run the following command to install `iptables`:
# zypper install iptables.</t>
  </si>
  <si>
    <t>SUSE11-101</t>
  </si>
  <si>
    <t>Access Enforcement</t>
  </si>
  <si>
    <t>Set Default Deny Firewall Policy</t>
  </si>
  <si>
    <t>A default deny all policy on connections ensures that any unconfigured network usage will be rejected.</t>
  </si>
  <si>
    <t xml:space="preserve">Run the following command and verify that the policy for the `INPUT` , `OUTPUT` , and `FORWARD` chains is `DROP` or `REJECT`:
# iptables -L
Chain INPUT (policy DROP)
Chain FORWARD (policy DROP)
Chain OUTPUT (policy DROP)
</t>
  </si>
  <si>
    <t xml:space="preserve">Deny all traffic by default and only allow by exception. </t>
  </si>
  <si>
    <t>IPTables is not configured with a default deny policy.</t>
  </si>
  <si>
    <t>3.6.2</t>
  </si>
  <si>
    <t>With a default accept policy the firewall will accept any packet that is not configured to be denied. It is easier to white list acceptable usage than to black list unacceptable usage.</t>
  </si>
  <si>
    <t>Run the following commands to implement a default DROP policy:
# iptables -P INPUT DROP
# iptables -P OUTPUT DROP
# iptables -P FORWARD DROP.</t>
  </si>
  <si>
    <t>SUSE11-102</t>
  </si>
  <si>
    <t xml:space="preserve">Configure Loopback Traffic </t>
  </si>
  <si>
    <t>Configure the loopback interface to accept traffic. Configure all other interfaces to deny traffic to the loopback network (127.0.0.0/8).</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</si>
  <si>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</si>
  <si>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Loopback traffic should be allowed only on its defined interface.</t>
  </si>
  <si>
    <t>The Loopback interface has excessive permissions granted.</t>
  </si>
  <si>
    <t>3.6.3</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</si>
  <si>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</si>
  <si>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Run the following commands to implement the loopback rules:
# iptables -A INPUT -i lo -j ACCEPT
# iptables -A OUTPUT -o lo -j ACCEPT
# iptables -A INPUT -s 127.0.0.0/8 -j DROP.</t>
  </si>
  <si>
    <t>SUSE11-103</t>
  </si>
  <si>
    <t xml:space="preserve">Configure the Outbound and Established Connections </t>
  </si>
  <si>
    <t>Configure the firewall rules for new outbound, and established connections.</t>
  </si>
  <si>
    <t xml:space="preserve">Run the following command and verify all rules for new outbound, and established connections match site policy:
# iptables -L -v -n
</t>
  </si>
  <si>
    <t>Excessive connections are allowed into the system.</t>
  </si>
  <si>
    <t>3.6.4</t>
  </si>
  <si>
    <t>If rules are not in place for new outbound, and established connections all packets will be dropped by the default policy preventing network usage.</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</si>
  <si>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</si>
  <si>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SUSE11-104</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</si>
  <si>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</si>
  <si>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</si>
  <si>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All listening ports have established connection rules.</t>
  </si>
  <si>
    <t>3.6.5</t>
  </si>
  <si>
    <t>Without a firewall rule configured for open ports default firewall policy will drop all packets to these ports.</t>
  </si>
  <si>
    <t>For each port identified in the audit which does not have a firewall rule establish a proper rule for accepting inbound connections:
# iptables -A INPUT -p  --dport  -m state --state NEW -j ACCEPT.</t>
  </si>
  <si>
    <t>SUSE11-105</t>
  </si>
  <si>
    <t>Audit Review, Analysis and Reporting</t>
  </si>
  <si>
    <t xml:space="preserve">Configure Logrotate </t>
  </si>
  <si>
    <t>The system includes the capability of rotating log files regularly to avoid filling up the system with logs or making the logs unmanageable large. The file `/etc/logrotate.d/syslog` is the configuration file used to rotate log files created by `syslog` or `rsyslog`.</t>
  </si>
  <si>
    <t>Review `/etc/logrotate.conf` and `/etc/logrotate.d/*` and verify logs are rotated according to site policy.</t>
  </si>
  <si>
    <t xml:space="preserve">Systems logs are not being rotated. </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</si>
  <si>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</si>
  <si>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</si>
  <si>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</si>
  <si>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</si>
  <si>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</si>
  <si>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</si>
  <si>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SUSE11-106</t>
  </si>
  <si>
    <t>Install rsyslog or syslog-ng</t>
  </si>
  <si>
    <t>The `rsyslog` and `syslog-ng` software are recommended replacements to the original ` syslogd` daemon which provide improvements over `syslogd` , such as connection-oriented (i.e. TCP) transmission of logs, the option to log to database formats, and the encryption of log data en route to a central logging server.</t>
  </si>
  <si>
    <t xml:space="preserve">Run the following commands and verify at least one indicates the package is installed:
# rpm -q rsyslog
# rpm -q syslog-ng
</t>
  </si>
  <si>
    <t>Rsyslog or Syslog-ng is installed to send logs to a centralized logging server.</t>
  </si>
  <si>
    <t>rsyslog or syslog-ng has not been installed.</t>
  </si>
  <si>
    <t>HAU8</t>
  </si>
  <si>
    <t>HAU8:  Logs are not maintained on a centralized log server</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</si>
  <si>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</si>
  <si>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</si>
  <si>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</si>
  <si>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Install `rsyslog` or `syslog-ng` using one of the following commands:
# zypper install rsyslog
# zypper install syslog-ng.</t>
  </si>
  <si>
    <t>SUSE11-107</t>
  </si>
  <si>
    <t xml:space="preserve">Configure the permissions on all logfiles </t>
  </si>
  <si>
    <t>Log files stored in /var/log/ contain logged information from many services on the system, or on log hosts others as well.</t>
  </si>
  <si>
    <t xml:space="preserve">Run the following command and verify that other has no permissions on any files and group does not have write or execute permissions on any files:
# find /var/log -type f -ls
</t>
  </si>
  <si>
    <t>All files under /var/log are restricted to system administrators.</t>
  </si>
  <si>
    <t>Permissions are excessive on files within /var/log</t>
  </si>
  <si>
    <t>4.2.4</t>
  </si>
  <si>
    <t>It is important to ensure that log files have the correct permissions to ensure that sensitive data is archived and protected.</t>
  </si>
  <si>
    <t>Run the following command to set permissions on all existing log files:
# find /var/log -type f -exec chmod g-wx,o-rwx {} +.</t>
  </si>
  <si>
    <t>SUSE11-108</t>
  </si>
  <si>
    <t xml:space="preserve">Enable rsyslog Service </t>
  </si>
  <si>
    <t>Once the `rsyslog` package is installed it needs to be activated.</t>
  </si>
  <si>
    <t xml:space="preserve">Run the following command and verify runlevels 2 through 5 are "on":
# chkconfig --list syslog
syslog 0:off 1:off 2:on 3:on 4:on 5:on 6:off
Run the following command and verify `SYSLOG_DAEMON` is set to "`rsyslogd`":
# grep ^SYSLOG_DAEMON /etc/sysconfig/syslog
SYSLOG_DAEMON="rsyslogd"
</t>
  </si>
  <si>
    <t>Rsyslog is enabled.</t>
  </si>
  <si>
    <t xml:space="preserve">syslog has not been turned off and/or rsyslog has not been turned on. </t>
  </si>
  <si>
    <t>4.2.1</t>
  </si>
  <si>
    <t>4.2.1.1</t>
  </si>
  <si>
    <t>If the `rsyslog` service is not activated the system may default to the `syslogd` service or lack logging instead.</t>
  </si>
  <si>
    <t>Run the following command to enable `syslog`:
# chkconfig syslog on
Edit the /etc/sysconfig/syslog file and set `SYSLOG_DAEMON` is set to "`rsyslogd`":
SYSLOG_DAEMON="rsyslogd".</t>
  </si>
  <si>
    <t>SUSE11-109</t>
  </si>
  <si>
    <t xml:space="preserve">Configure Logging </t>
  </si>
  <si>
    <t>The `/etc/rsyslog.conf` and `/etc/rsyslog.d/*.conf` files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</si>
  <si>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</si>
  <si>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logging is enabled and has a logging destination on the operating system set.</t>
  </si>
  <si>
    <t xml:space="preserve">/etc/rsyslog.conf has not been configured appropriately. </t>
  </si>
  <si>
    <t>HAU17</t>
  </si>
  <si>
    <t>HAU17:  Audit logs do not capture sufficient auditable events</t>
  </si>
  <si>
    <t>4.2.1.2</t>
  </si>
  <si>
    <t>A great deal of important security-related information is sent via `rsyslog` (e.g., successful and failed su attempts, failed login attempts, root login attempts, etc.).</t>
  </si>
  <si>
    <t xml:space="preserve">Edit the following lines in the `/etc/rsyslog.conf` and `/etc/rsyslog.d/*.conf` files as appropriate for your environment:
*.emerg:omusrmsg:*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
</t>
  </si>
  <si>
    <t>SUSE11-110</t>
  </si>
  <si>
    <t xml:space="preserve">Configure rsyslog Default File Permissions </t>
  </si>
  <si>
    <t>rsyslog will create logfiles that do not already exist on the system. This setting controls what permissions will be applied to these newly created files.</t>
  </si>
  <si>
    <t xml:space="preserve">Run the following command and verify that `$FileCreateMode` is `0640` or more restrictive:
# grep ^\$FileCreateMode /etc/rsyslog.conf /etc/rsyslog.d/*.conf
</t>
  </si>
  <si>
    <t>Rsyslog created files have 640 or more strict permissions when created.</t>
  </si>
  <si>
    <t xml:space="preserve">/etc/rsyslog.conf file has not been configured appropriately. </t>
  </si>
  <si>
    <t>4.2.1.3</t>
  </si>
  <si>
    <t>Edit the `/etc/rsyslog.conf` and `/etc/rsyslog.d/*.conf` files and set `$FileCreateMode` to `0640` or more restrictive:
$FileCreateMode 0640.</t>
  </si>
  <si>
    <t>SUSE11-111</t>
  </si>
  <si>
    <t>Configure rsyslog  to send logs to a Remote Log Host</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</si>
  <si>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</si>
  <si>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</si>
  <si>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Rsyslog defines a centralized logging solution to send logs.</t>
  </si>
  <si>
    <t>Logs are not being sent to a remote log host.</t>
  </si>
  <si>
    <t>4.2.1.4</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</si>
  <si>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</si>
  <si>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pkill -HUP rsyslogd.</t>
  </si>
  <si>
    <t>SUSE11-112</t>
  </si>
  <si>
    <t>Set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</si>
  <si>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</si>
  <si>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</si>
  <si>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Remote Rsyslog messages are only accepted on designated log hosts.</t>
  </si>
  <si>
    <t>rsyslog is not listening for remote messages</t>
  </si>
  <si>
    <t>HAU14</t>
  </si>
  <si>
    <t>HAU14:  Remote access is not logged</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</si>
  <si>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</si>
  <si>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</si>
  <si>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</si>
  <si>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To close this finding, please provide screenshot showing remote rsyslog messages are only accepted on designated log hosts with the agency's CAP.</t>
  </si>
  <si>
    <t>SUSE11-113</t>
  </si>
  <si>
    <t xml:space="preserve">Enable syslog-ng Service </t>
  </si>
  <si>
    <t>Once the `syslog-ng` package is installed it needs to be activated.</t>
  </si>
  <si>
    <t xml:space="preserve">Run the following command and verify runlevels 2 through 5 are "on":
# chkconfig --list syslog
syslog 0:off 1:off 2:on 3:on 4:on 5:on 6:off
Run the following command and verify `SYSLOG_DAEMON` is set to " `syslog-ng` ":
# grep ^SYSLOG_DAEMON /etc/sysconfig/syslog
SYSLOG_DAEMON="syslog-ng"
</t>
  </si>
  <si>
    <t>syslog-ng is enabled.</t>
  </si>
  <si>
    <t xml:space="preserve">syslog has not been turned off and/or syslog-ng has not been turned on. </t>
  </si>
  <si>
    <t>4.2.2</t>
  </si>
  <si>
    <t>4.2.2.1</t>
  </si>
  <si>
    <t>If the `syslog-ng` service is not activated the system may default to the `syslogd` service or lack logging instead.</t>
  </si>
  <si>
    <t>Run the following command to enable `syslog`:
# chkconfig syslog on
Edit the /etc/sysconfig/syslog file and set `SYSLOG_DAEMON` is set to " `syslog-ng` ":
SYSLOG_DAEMON="syslog-ng".</t>
  </si>
  <si>
    <t>SUSE11-114</t>
  </si>
  <si>
    <t>Enable syslog-ng Logging</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</si>
  <si>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</si>
  <si>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</si>
  <si>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syslog-ng logging is enabled and has a logging destination on the operating system set.</t>
  </si>
  <si>
    <t xml:space="preserve">/etc/syslog-ng/syslog-ng.conf has not been configured appropriately. </t>
  </si>
  <si>
    <t>4.2.2.2</t>
  </si>
  <si>
    <t>A great deal of important security-related information is sent via `syslog-ng` (e.g., successful and failed su attempts, failed login attempts, root login attempts, etc.).</t>
  </si>
  <si>
    <t xml:space="preserve">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
</t>
  </si>
  <si>
    <t>SUSE11-115</t>
  </si>
  <si>
    <t xml:space="preserve">Configure syslog-ng Default File Permissions </t>
  </si>
  <si>
    <t>syslog-ng will create logfiles that do not already exist on the system. This setting controls what permissions will be applied to these newly created files.</t>
  </si>
  <si>
    <t xml:space="preserve">Run the following command and verify the `perm` option is `0640` or more restrictive:
# grep ^options /etc/syslog-ng/syslog-ng.conf
options { chain_hostnames(off); flush_lines(0); perm(0640); stats_freq(3600); threaded(yes); };
</t>
  </si>
  <si>
    <t>syslog-ng created files have 640 or more strict permissions when created.</t>
  </si>
  <si>
    <t>4.2.2.3</t>
  </si>
  <si>
    <t>It is important to ensure that log files exist and have the correct permissions to ensure that sensitive `syslog-ng` data is archived and protected.</t>
  </si>
  <si>
    <t xml:space="preserve">Edit the `/etc/syslog-ng/syslog-ng.conf` and set `perm` option to `0640` or more restrictive:
options { chain_hostnames(off); flush_lines(0); perm(0640); stats_freq(3600); threaded(yes); };
</t>
  </si>
  <si>
    <t>Configure syslog-ng Default File Permissions. One method to implement the recommended state is to edit the `/etc/syslog-ng/syslog-ng.conf` and set `perm` option to `0640` or more restrictive:
options { chain_hostnames(off); flush_lines(0); perm(0640); stats_freq(3600); threaded(yes); };.</t>
  </si>
  <si>
    <t>SUSE11-116</t>
  </si>
  <si>
    <t>Configure syslog-ng  to send Logs to a Remote Log Host</t>
  </si>
  <si>
    <t>The `syslog-ng` utility supports the ability to send logs it gathers to a remote log host or to receive messages from remote hosts, reducing administrative overhead.</t>
  </si>
  <si>
    <t xml:space="preserve">Review the `/etc/syslog-ng/syslog-ng.conf` file and verify that logs are sent to a central host (where `logfile.example.com` is the name of your central log host):
destination logserver { tcp("logfile.example.com" port(514)); };
log { source(src); destination(logserver); };
</t>
  </si>
  <si>
    <t>syslog-ng defines a centralized logging solution to send logs.</t>
  </si>
  <si>
    <t>4.2.2.4</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</si>
  <si>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</si>
  <si>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Log Host. One method to implement the recommended state is to run the following  command to reload the `syslog-ng` configuration:
# pkill -HUP syslog-ng.</t>
  </si>
  <si>
    <t>SUSE11-117</t>
  </si>
  <si>
    <t>Configure Remote syslog-ng Messages to only accepted on Designated Log Hosts</t>
  </si>
  <si>
    <t>By default, `syslog-ng` does not listen for log messages coming in from remote systems.</t>
  </si>
  <si>
    <t xml:space="preserve">Review the /etc/syslog-ng/syslog-ng.conf file and verify the following lines are configured appropriately on designated log hosts:
source net{ tcp(); };
destination remote { file("/var/log/remote/${FULLHOST}-log"); };
log { source(net); destination(remote); };
</t>
  </si>
  <si>
    <t>Remote syslog-ng messages are only accepted on designated log hosts.</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</si>
  <si>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</si>
  <si>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</si>
  <si>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 xml:space="preserve">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
</t>
  </si>
  <si>
    <t xml:space="preserve">Configure Remote syslog-ng Messages to only accepted on Designated Log Hosts. One method to implement the recommended state is to run the following command to reload the `syslog-ng` configuration:
# pkill -HUP syslog-ng.
</t>
  </si>
  <si>
    <t>To close this finding, please provide screenshot showing remote syslog-ng messages are only accepted on designated log hosts with the agency's CAP.</t>
  </si>
  <si>
    <t>SUSE11-118</t>
  </si>
  <si>
    <t>The file `/etc/securetty` contains a list of valid terminals that may be logged in directly as root.</t>
  </si>
  <si>
    <t xml:space="preserve"># cat /etc/securetty
</t>
  </si>
  <si>
    <t>SecureTTY defines only local lines.</t>
  </si>
  <si>
    <t xml:space="preserve">Root login has not been restricted on the system console. </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</si>
  <si>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</si>
  <si>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</si>
  <si>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</si>
  <si>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</si>
  <si>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SUSE11-119</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</si>
  <si>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the wheel group to execute `su` .</t>
  </si>
  <si>
    <t xml:space="preserve">Run the following command and verify output includes matching line:
# grep pam_wheel.so /etc/pam.d/su
auth required pam_wheel.so use_uid
Run the following command and verify users in `wheel` group match site policy:
# grep wheel /etc/group
wheel:x:10:root,
</t>
  </si>
  <si>
    <t>Access to the su command is restricted.</t>
  </si>
  <si>
    <t xml:space="preserve">Access to the su command has not been restricted. </t>
  </si>
  <si>
    <t>5.6</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</si>
  <si>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</si>
  <si>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Add the following line to the `/etc/pam.d/su` file:
auth required pam_wheel.so use_uid
Create a comma separated list of users in the wheel statement in the `/etc/group` file:
wheel:x:10:root,.</t>
  </si>
  <si>
    <t>SUSE11-120</t>
  </si>
  <si>
    <t>Enable cron daemon</t>
  </si>
  <si>
    <t>The `cron` daemon is used to execute batch jobs on the system.</t>
  </si>
  <si>
    <t xml:space="preserve">Run the following command and verify runlevels 2 through 5 are "on":
# chkconfig --list cron
cron 0:off 1:off 2:on 3:on 4:on 5:on 6:off
</t>
  </si>
  <si>
    <t>cron is enabled. 
Output contains the following:
enabled</t>
  </si>
  <si>
    <t>Cron has not been enabled.</t>
  </si>
  <si>
    <t>HSC16</t>
  </si>
  <si>
    <t>HSC16:  System does not meet common criteria requirements</t>
  </si>
  <si>
    <t>5.1</t>
  </si>
  <si>
    <t>5.1.1</t>
  </si>
  <si>
    <t>While there may not be user jobs that need to be run on the system, the system does have maintenance jobs that may include security monitoring that have to run, and `cron` is used to execute them.</t>
  </si>
  <si>
    <t>Run the following command to enable `cron`:
# chkconfig cron on.</t>
  </si>
  <si>
    <t>SUSE11-121</t>
  </si>
  <si>
    <t xml:space="preserve">Configure Permissions on /etc/crontab </t>
  </si>
  <si>
    <t>The `/etc/crontab` file is used by `cron` to control its own jobs. The commands in this item make sure that root is the user and group owner of the file and that only the owner can access the file.</t>
  </si>
  <si>
    <t xml:space="preserve">Run the following command and verify `Uid` and `Gid` are both `0/root` and `Access` does not grant permissions to `group` or `other`:
# stat /etc/crontab
Access: (0600/-rw-------) Uid: ( 0/ root) Gid: ( 0/ root)
</t>
  </si>
  <si>
    <t xml:space="preserve">Output is emitted and /etc/crontab is User and Group owned by root and no other user. </t>
  </si>
  <si>
    <t>User/Group Owner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</si>
  <si>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</si>
  <si>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</si>
  <si>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chown root:root /etc/crontab
# chmod og-rwx /etc/crontab.</t>
  </si>
  <si>
    <t>To close this finding, please provide the output of the ls -l /etc/crontab command with the agency's CAP.</t>
  </si>
  <si>
    <t>SUSE11-122</t>
  </si>
  <si>
    <t xml:space="preserve">Configure Permissions on /etc/cron.hourly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</si>
  <si>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</si>
  <si>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/etc/cron.hourly
Access: (0700/-rw-------) Uid: ( 0/ root) Gid: ( 0/ root)
</t>
  </si>
  <si>
    <t xml:space="preserve">Output is emitted and /etc/cron.hourly is User and Group owned by root and no other user. </t>
  </si>
  <si>
    <t>User/Group Owner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</si>
  <si>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</si>
  <si>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</si>
  <si>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 xml:space="preserve">Run the following commands to set ownership and permissions on `/etc/cron.hourly`:
# chown root:root /etc/cron.hourly
# chmod og-rwx /etc/cron.hourly
</t>
  </si>
  <si>
    <t xml:space="preserve"> To close this finding, please provide the output of the ls -l /etc/cron.hourly command with the agency's CAP.</t>
  </si>
  <si>
    <t>SUSE11-123</t>
  </si>
  <si>
    <t xml:space="preserve">Configure Permissions on /etc/cron.daily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</si>
  <si>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</si>
  <si>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/etc/cron.daily
Access: (0700/-rw-------) Uid: ( 0/ root) Gid: ( 0/ root)
</t>
  </si>
  <si>
    <t xml:space="preserve">Output is emitted and /etc/cron.daily is User and Group owned by root and no other user. </t>
  </si>
  <si>
    <t>User/Group Owner permissions on /etc/cron.daily have not been configured appropriately.</t>
  </si>
  <si>
    <t>5.1.4</t>
  </si>
  <si>
    <t>Run the following commands to set ownership and permissions on `/etc/cron.daily`:
# chown root:root /etc/cron.daily
# chmod og-rwx /etc/cron.daily.</t>
  </si>
  <si>
    <t>To close this finding, please provide the output of the ls -l /etc/cron.daily  command with the agency's CAP.</t>
  </si>
  <si>
    <t>SUSE11-124</t>
  </si>
  <si>
    <t>Configure Permissions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</si>
  <si>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</si>
  <si>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/etc/cron.weekly
Access: (0700/-rw-------) Uid: ( 0/ root) Gid: ( 0/ root)
</t>
  </si>
  <si>
    <t xml:space="preserve">Output is emitted /etc/cron.weekly is User and Group owned by root and no other user. </t>
  </si>
  <si>
    <t>User/Group Owner permissions on /etc/cron.weekly have not been configured appropriately.</t>
  </si>
  <si>
    <t>5.1.5</t>
  </si>
  <si>
    <t xml:space="preserve">Run the following commands to set ownership and permissions on `/etc/cron.weekly`:
# chown root:root /etc/cron.weekly
# chmod og-rwx /etc/cron.weekly
</t>
  </si>
  <si>
    <t xml:space="preserve"> To close this finding, please provide the output of the ls -l /etc/cron.weekly command with the agency's CAP.</t>
  </si>
  <si>
    <t>SUSE11-125</t>
  </si>
  <si>
    <t>Configure Permissions on /etc/cron.monthly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</si>
  <si>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</si>
  <si>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/etc/cron.monthly
Access: (0700/-rw-------) Uid: ( 0/ root) Gid: ( 0/ root)
</t>
  </si>
  <si>
    <t xml:space="preserve">Output is emitted and /etc/cron.monthly is User and Group owned by root and no other user. </t>
  </si>
  <si>
    <t>User/Group Owner permissions on /etc/cron.monthly have not been configured appropriately.</t>
  </si>
  <si>
    <t>5.1.6</t>
  </si>
  <si>
    <t>Run the following commands to set ownership and permissions on `/etc/cron.monthly`:
# chown root:root /etc/cron.monthly
# chmod og-rwx /etc/cron.monthly.</t>
  </si>
  <si>
    <t>To close this finding, please provide the output of the ls -l /etc/cron.monthly command with the agency's CAP.</t>
  </si>
  <si>
    <t>SUSE11-126</t>
  </si>
  <si>
    <t xml:space="preserve">Configure Permissions on /etc/cron.d </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</si>
  <si>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</si>
  <si>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/etc/cron.d
Access: (0700/-rw-------) Uid: ( 0/ root) Gid: ( 0/ root)
</t>
  </si>
  <si>
    <t xml:space="preserve">Output is emitted and /etc/cron.d is User and Group owned by root and no other user. </t>
  </si>
  <si>
    <t>User/Group Owner permissions on /etc/cron.d have not been configured appropriately.</t>
  </si>
  <si>
    <t>5.1.7</t>
  </si>
  <si>
    <t>Run the following commands to set ownership and permissions on `/etc/cron.d`:
# chown root:root /etc/cron.d
# chmod og-rwx /etc/cron.d.</t>
  </si>
  <si>
    <t>To close this finding, please provide the output of the ls -l /etc/cron.d command with the agency's CAP.</t>
  </si>
  <si>
    <t>SUSE11-127</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</si>
  <si>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</si>
  <si>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</si>
  <si>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</si>
  <si>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 xml:space="preserve">at/cron has not been restricted to authorized users. </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</si>
  <si>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</si>
  <si>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</si>
  <si>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</si>
  <si>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SUSE11-128</t>
  </si>
  <si>
    <t xml:space="preserve">Configure Permissions on /etc/ssh/sshd_config </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</si>
  <si>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</si>
  <si>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</si>
  <si>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t>
  </si>
  <si>
    <t>User/Group Owner permissions on /etc/ssh/sshd_config have not been configured appropriately.</t>
  </si>
  <si>
    <t>5.2</t>
  </si>
  <si>
    <t>5.2.1</t>
  </si>
  <si>
    <t>The `/etc/ssh/sshd_config` file needs to be protected from unauthorized changes by non-privileged users.</t>
  </si>
  <si>
    <t xml:space="preserve">Run the following commands to set ownership and permissions on `/etc/ssh/sshd_config`:
# chown root:root /etc/ssh/sshd_config
# chmod og-rwx /etc/ssh/sshd_config
</t>
  </si>
  <si>
    <t>To close this finding, please provide the output of the ls -l /etc/ssh/sshd_config command with the agency's CAP.</t>
  </si>
  <si>
    <t>SUSE11-129</t>
  </si>
  <si>
    <t>Set SSH Protocol to 2</t>
  </si>
  <si>
    <t>SSH supports two different and incompatible protocols: SSH1 and SSH2. SSH1 was the original protocol and was subject to security issues. SSH2 is more advanced and secure.</t>
  </si>
  <si>
    <t xml:space="preserve">Run the following command and verify that output matches:
# grep "^Protocol" /etc/ssh/sshd_config
Protocol 2
</t>
  </si>
  <si>
    <t>SSH is not using v1 compatibility, only v2 connections are accepted.
Output contains the following:
Protocol 2</t>
  </si>
  <si>
    <t xml:space="preserve">SSH v2 is not being utilized on the system. </t>
  </si>
  <si>
    <t>5.2.2</t>
  </si>
  <si>
    <t>SSH v1 suffers from insecurities that do not affect SSH v2.</t>
  </si>
  <si>
    <t xml:space="preserve">Edit the `/etc/ssh/sshd_config` file to set the parameter as follows:
Protocol 2
</t>
  </si>
  <si>
    <t>SUSE11-130</t>
  </si>
  <si>
    <t>Set SSH LogLevel to INFO</t>
  </si>
  <si>
    <t>The `INFO` parameter specifies that login and logout activity will be logged.</t>
  </si>
  <si>
    <t xml:space="preserve">Run the following command and verify that output matches:
# grep "^LogLevel" /etc/ssh/sshd_config
LogLevel INFO
</t>
  </si>
  <si>
    <t>LogLevel is set to INFO
Output contains the following:
LogLevel INFO</t>
  </si>
  <si>
    <t>LogLevel has not been set to INFO.</t>
  </si>
  <si>
    <t>5.2.3</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</si>
  <si>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</si>
  <si>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Edit the `/etc/ssh/sshd_config` file to set the parameter as follows:
LogLevel INFO.</t>
  </si>
  <si>
    <t>SUSE11-131</t>
  </si>
  <si>
    <t xml:space="preserve">Disable SSH X11 Forwarding </t>
  </si>
  <si>
    <t>The X11Forwarding parameter provides the ability to tunnel X11 traffic through the connection to enable remote graphic connections.</t>
  </si>
  <si>
    <t xml:space="preserve">Run the following command and verify that output matches:
# grep "^X11Forwarding" /etc/ssh/sshd_config
X11Forwarding no
</t>
  </si>
  <si>
    <t>SSH X11 Forwarding has been disabled. 
Output contains the following:
X11Forwarding no</t>
  </si>
  <si>
    <t xml:space="preserve">SSH X11 forwarding has not been disabled. </t>
  </si>
  <si>
    <t>5.2.4</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</si>
  <si>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users can always install their own forwarders.</t>
  </si>
  <si>
    <t xml:space="preserve">Edit the `/etc/ssh/sshd_config` file to set the parameter as follows:
X11Forwarding no
</t>
  </si>
  <si>
    <t>SUSE11-132</t>
  </si>
  <si>
    <t>Set SSH MaxAuthTries to 3 or less</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</si>
  <si>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</si>
  <si>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grep "^MaxAuthTries" /etc/ssh/sshd_config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</si>
  <si>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</si>
  <si>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</si>
  <si>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</si>
  <si>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</si>
  <si>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</si>
  <si>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5.2.5</t>
  </si>
  <si>
    <t>Setting the `MaxAuthTries` parameter to a low number will minimize the risk of successful brute force attacks to the SSH server. While the recommended setting is 4, set the number based on site policy.</t>
  </si>
  <si>
    <t>Edit the `/etc/ssh/sshd_config` file to set the parameter as follows:
MaxAuthTries 3.</t>
  </si>
  <si>
    <t>SUSE11-133</t>
  </si>
  <si>
    <t>Enable SSH IgnoreRhosts</t>
  </si>
  <si>
    <t>The `IgnoreRhosts` parameter specifies that `.rhosts` and `.shosts` files will not be used in `RhostsRSAAuthentication` or `HostbasedAuthentication` .</t>
  </si>
  <si>
    <t xml:space="preserve">Run the following command and verify that output matches:
# grep "^IgnoreRhosts" /etc/ssh/sshd_config
IgnoreRhosts yes
</t>
  </si>
  <si>
    <t>SSH IgnoreRhosts is set to Yes
Output contains the following:
IgnoreRhosts yes</t>
  </si>
  <si>
    <t>SSH IgnoreRhosts has not been set to Yes.</t>
  </si>
  <si>
    <t>5.2.6</t>
  </si>
  <si>
    <t>Setting this parameter forces users to enter a password when authenticating with ssh.</t>
  </si>
  <si>
    <t>Edit the `/etc/ssh/sshd_config` file to set the parameter as follows:
IgnoreRhosts yes.</t>
  </si>
  <si>
    <t>SUSE11-134</t>
  </si>
  <si>
    <t xml:space="preserve">Disable SSH HostbasedAuthentication </t>
  </si>
  <si>
    <t>The `HostbasedAuthentication` parameter specifies if authentication is allowed through trusted hosts via the user of `.rhosts` , or `/etc/hosts.equiv` , along with successful public key client host authentication. This option only applies to SSH Protocol Version 2.</t>
  </si>
  <si>
    <t xml:space="preserve">Run the following command and verify that output matches:
# grep "^HostbasedAuthentication" /etc/ssh/sshd_config
HostbasedAuthentication no
</t>
  </si>
  <si>
    <t>SSH HostbasedAuthentication is set to No
Output contains the following:
HostbasedAuthentication no</t>
  </si>
  <si>
    <t>SSH HostbasedAuthentication has not been set to No.</t>
  </si>
  <si>
    <t>5.2.7</t>
  </si>
  <si>
    <t>Even though the `.rhosts` files are ineffective if support is disabled in `/etc/pam.conf` , disabling the ability to use `.rhosts` files in SSH provides an additional layer of protection .</t>
  </si>
  <si>
    <t>Edit the `/etc/ssh/sshd_config` file to set the parameter as follows:
HostbasedAuthentication no.</t>
  </si>
  <si>
    <t>SUSE11-135</t>
  </si>
  <si>
    <t xml:space="preserve">Disable SSH PermitEmptyPasswords </t>
  </si>
  <si>
    <t>Disable SSH Root Login</t>
  </si>
  <si>
    <t>The `PermitRootLogin` parameter specifies if the root user can log in using ssh(1). The default is no.</t>
  </si>
  <si>
    <t xml:space="preserve">Run the following command and verify that output matches:
# grep "^PermitRootLogin" /etc/ssh/sshd_config
PermitRootLogin no
</t>
  </si>
  <si>
    <t>SSH Root Login is disabled
Output contains the following:
PermitRootLogin no</t>
  </si>
  <si>
    <t>SSH Root Login has not been disabled.</t>
  </si>
  <si>
    <t>HRM8</t>
  </si>
  <si>
    <t>HRM8:  Direct root access is enabled on the system</t>
  </si>
  <si>
    <t>5.2.8</t>
  </si>
  <si>
    <t>Disallowing root logins over SSH requires system admins to authenticate using their own individual account, then escalating to root via `sudo` or `su` . This in turn limits opportunity for non-repudiation and provides a clear audit trail in the event of a security incident</t>
  </si>
  <si>
    <t>Edit the `/etc/ssh/sshd_config` file to set the parameter as follows:
PermitRootLogin no.</t>
  </si>
  <si>
    <t>SUSE11-136</t>
  </si>
  <si>
    <t>Set SSH PermitEmpty Passwords to No</t>
  </si>
  <si>
    <t>The `PermitEmptyPasswords` parameter specifies if the SSH server allows login to accounts with empty password strings.</t>
  </si>
  <si>
    <t xml:space="preserve">Run the following command and verify that output matches:
# grep "^PermitEmptyPasswords" /etc/ssh/sshd_config
PermitEmptyPasswords no
</t>
  </si>
  <si>
    <t>SSH PermitEmptyPasswords is set to No
Output contains the following:
PermitEmptyPasswords no</t>
  </si>
  <si>
    <t>SSH PermitEmptyPasswords has not been set to No.</t>
  </si>
  <si>
    <t>Criticality may be upgraded to Critical if passwords are not required to access FTI</t>
  </si>
  <si>
    <t>5.2.9</t>
  </si>
  <si>
    <t>Disallowing remote shell access to accounts that have an empty password reduces the probability of unauthorized access to the system</t>
  </si>
  <si>
    <t>Edit the `/etc/ssh/sshd_config` file to set the parameter as follows:
PermitEmptyPasswords no.</t>
  </si>
  <si>
    <t>SUSE11-137</t>
  </si>
  <si>
    <t>Set PermitUserEnvironment to No</t>
  </si>
  <si>
    <t>The `PermitUserEnvironment` option allows users to present environment options to the `ssh` daemon.</t>
  </si>
  <si>
    <t xml:space="preserve">Run the following command and verify that output matches:
# grep PermitUserEnvironment /etc/ssh/sshd_config
PermitUserEnvironment no
</t>
  </si>
  <si>
    <t>PermitUserEnvironment option is set to No
Output contains the following:
PermitUserEnvironment no</t>
  </si>
  <si>
    <t>Users are allowed to the Set Environment Options.</t>
  </si>
  <si>
    <t>5.2.10</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</si>
  <si>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</si>
  <si>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</si>
  <si>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SUSE11-138</t>
  </si>
  <si>
    <t>IA-7</t>
  </si>
  <si>
    <t>Cryptographic Module Authentication</t>
  </si>
  <si>
    <t>Ensure forly approved MAC algorithms are used</t>
  </si>
  <si>
    <t>This variable limits the types of MAC algorithms that SSH can use during communication.</t>
  </si>
  <si>
    <t xml:space="preserve">Run the following command and verify that output does not contain any unlisted MAC algorithms:
# grep "MACs" /etc/ssh/sshd_config
MACs hmac-sha2-512-etm@openssh.com,hmac-sha2-256-etm@openssh.com,umac-128-etm@openssh.com,hmac-sha2-512,hmac-sha2-256,umac-128@openssh.com,curve25519-sha256@libssh.org,diffie-hellman-group-exchange-sha256
</t>
  </si>
  <si>
    <t>Only approved MAC Hashing is used. 
Output contains the following:
MACs hmac-sha2-512-etm@openssh.com,hmac-sha2-256-etm@openssh.com,umac-128-etm@openssh.com,hmac-sha2-512,hmac-sha2-256,umac-128@openssh.com,curve25519-sha256@libssh.org,diffie-hellman-group-exchange-sha256</t>
  </si>
  <si>
    <t xml:space="preserve">Approved MAC hashing algorithms are not being used. </t>
  </si>
  <si>
    <t>HPW11</t>
  </si>
  <si>
    <t>HPW11:  Password transmission does not use strong cryptography</t>
  </si>
  <si>
    <t>5.2.11</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</si>
  <si>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</si>
  <si>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to set the parameter in accordance with site policy. The following includes all supported and accepted MACs:
MACs hmac-sha2-512,hmac-sha2-256.</t>
  </si>
  <si>
    <t>SUSE11-139</t>
  </si>
  <si>
    <t>AC-11</t>
  </si>
  <si>
    <t>Session Lock</t>
  </si>
  <si>
    <t>Configure SSH Idle Timeout Interval</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</si>
  <si>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15 seconds and the `ClientAliveCountMax` is set to 3, the client `ssh` session will be terminated after 45 seconds of idle time.</t>
  </si>
  <si>
    <t xml:space="preserve">Run the following commands and verify `ClientAliveInterval` is 1800 or less and `ClientAliveCountMax` is 30 or less:
# grep "^ClientAliveInterval" /etc/ssh/sshd_config
ClientAliveInterval 1800
# grep "^ClientAliveCountMax" /etc/ssh/sshd_config
ClientAliveCountMax 0
</t>
  </si>
  <si>
    <t>Idle Timeout has been set to 30 minutes or 1800 seconds. 
Output contains the following:
ClientAliveInterval 1800
ClientAliveCountMax 0</t>
  </si>
  <si>
    <t xml:space="preserve">Idle timeout has not been configured to meet IRS Requirements. </t>
  </si>
  <si>
    <t>Updated to 30 Minutes (1800 seconds) from 5 minutes (300 seconds)</t>
  </si>
  <si>
    <t>HAC2</t>
  </si>
  <si>
    <t>HAC2:  User sessions do not lock after the Publication 1075 required timeframe</t>
  </si>
  <si>
    <t>5.2.12</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</si>
  <si>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5 minutes of idle time and no keepalive messages will be sent.</t>
  </si>
  <si>
    <t xml:space="preserve">Edit the `/etc/ssh/sshd_config` file to set the parameters according to site policy:
ClientAliveInterval 1800
ClientAliveCountMax 0
</t>
  </si>
  <si>
    <t>SUSE11-140</t>
  </si>
  <si>
    <t>Set SSH LoginGraceTime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</si>
  <si>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</si>
  <si>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grep "^LoginGraceTime" /etc/ssh/sshd_config
LoginGraceTime 60
</t>
  </si>
  <si>
    <t>Incomplete SSH connection timeout is set to 60 seconds or less
Output contains the following:
LoginGraceTime 60</t>
  </si>
  <si>
    <t>Incomplete SSH connections do not timeout after 60 seconds or less.</t>
  </si>
  <si>
    <t>HSC17</t>
  </si>
  <si>
    <t>HSC17:  Denial of Service protection settings are not configured</t>
  </si>
  <si>
    <t>5.2.13</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</si>
  <si>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</si>
  <si>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LoginGraceTime 60.</t>
  </si>
  <si>
    <t>SUSE11-141</t>
  </si>
  <si>
    <t>Limit SSH Access</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</si>
  <si>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</si>
  <si>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commands and verify that output matches for at least one:
# grep "^AllowUsers" /etc/ssh/sshd_config
AllowUsers 
# grep "^AllowGroups" /etc/ssh/sshd_config
AllowGroups 
# grep "^DenyUsers" /etc/ssh/sshd_config
DenyUsers 
# grep "^DenyGroups" /etc/ssh/sshd_config
DenyGroups 
</t>
  </si>
  <si>
    <t xml:space="preserve">Review output and ensure that at least one of these options is being leveraged AllowUsers, AllowGroups, DenyUsers, and/or DenyGroups. </t>
  </si>
  <si>
    <t xml:space="preserve">Remote access via SSH has not been restricted. </t>
  </si>
  <si>
    <t>5.2.14</t>
  </si>
  <si>
    <t>Restricting which users can remotely access the system via SSH will help ensure that only authorized users access the system.</t>
  </si>
  <si>
    <t>Edit the `/etc/ssh/sshd_config` file to set one or more of the parameter as follows:
AllowUsers 
AllowGroups 
DenyUsers 
DenyGroups.</t>
  </si>
  <si>
    <t>SUSE11-142</t>
  </si>
  <si>
    <t>Configure SSH Warning Banner</t>
  </si>
  <si>
    <t>The `Banner` parameter specifies a file whose contents must be sent to the remote user before authentication is permitted. By default, no banner is displayed.</t>
  </si>
  <si>
    <t xml:space="preserve">Run the following command and verify that output matches:
# grep "^Banner" /etc/ssh/sshd_config
Banner /etc/issue.net
</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</si>
  <si>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</si>
  <si>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</si>
  <si>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Updated to IRS Warning Banner</t>
  </si>
  <si>
    <t>5.2.15</t>
  </si>
  <si>
    <t>Banners are used to warn connecting users of the particular site's policy regarding connection. Presenting a warning message prior to the normal user login may assist the prosecution of trespassers on the computer system.</t>
  </si>
  <si>
    <t>Implement a warning banner on the system that is compliant with IRS guidelines and contains the following 4 elements:
(a) the system contains US government information
(b) users actions are monitored and audited
(c) unauthorized use of the system is prohibited 
(d) unauthorized use of the system is subject to criminal and civil penalties
One method to implement the recommended state is to edit the `/etc/ssh/sshd_config` file to set the parameter as follows:
Banner /etc/issue.net.</t>
  </si>
  <si>
    <t>SUSE11-143</t>
  </si>
  <si>
    <t>Set Password Min Length to 8 characters or more</t>
  </si>
  <si>
    <t>The `pam_cracklib.so` module checks the strength of passwords. It performs checks such as making sure a password is not a dictionary word, it is a certain length, contains a mix of characters (e.g. alphabet, numeric, other) and more. The following are definitions of the `pam_cracklib.so` options.
- `try_first_pass` - retrieve the password from a previous stacked PAM module. If not available, then prompt the user for a password.
- `retry=3` - Allow 3 tries before sending back a failure.
- `minlen=8` - password must be 8 characters or more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</si>
  <si>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Run the following command and verify all password requirements conform to organization policy and minlen is 8 or more:
# grep pam_cracklib.so /etc/pam.d/common-password
password requisite pam_cracklib.so try_first_pass retry=3 minlen=8 dcredit=-1 ucredit=-1 ocredit=-1 lcredit=-1
Additional options may be present, '`requisite`' may be '`required`'.</t>
  </si>
  <si>
    <t>Passwords meet Publication 1075 requirements.
Password Min Length is 8 characters or more
Password is not a dictionary word
Password is complex
Output contains the following:
password required pam_cracklib.so try_first_pass retry=3 minlen=8 dcredit=-1 ucredit=-1 ocredit=-1 lcredit=-1</t>
  </si>
  <si>
    <t xml:space="preserve">Passwords do not meet IRS requirements. </t>
  </si>
  <si>
    <t xml:space="preserve">Updated to 8 characters or more instead of 14 characters or more.
</t>
  </si>
  <si>
    <t>HPW3</t>
  </si>
  <si>
    <t>HPW3:  Minimum password length is too short</t>
  </si>
  <si>
    <t>5.3</t>
  </si>
  <si>
    <t>5.3.1</t>
  </si>
  <si>
    <t>Strong passwords protect systems from being hacked through brute force methods.</t>
  </si>
  <si>
    <t xml:space="preserve">Edit the `/etc/pam.d/common-password` file to include the appropriate options for `pam_cracklib.so` and to conform to site policy:
password requisite pam_cracklib.so try_first_pass retry=3 minlen=8 dcredit=-1 ucredit=-1 ocredit=-1 lcredit=-1
</t>
  </si>
  <si>
    <t>SUSE11-144</t>
  </si>
  <si>
    <t>AC-7</t>
  </si>
  <si>
    <t>Unsuccessful Logon Attempts</t>
  </si>
  <si>
    <t>Set Lockout for Failed Password Attempts to 3</t>
  </si>
  <si>
    <t>Lock out users after _n_ unsuccessful consecutive login attempts. The first sets of changes are made to the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
Set the lockout number to the policy in effect at your site.</t>
  </si>
  <si>
    <t xml:space="preserve">Run the following commands and verify the module is configured correctly:
# grep pam_tally2\.so /etc/pam.d/common-auth
auth required pam_tally2.so onerr=fail audit silent deny=3 unlock_time=7200
# grep pam_tally2\.so /etc/pam.d/common-account
account required pam_tally2.so
</t>
  </si>
  <si>
    <t>Lockout for Failed Password Attempts is set to 3
deny=3
unlock_time=7200
account required pam_tally2.so</t>
  </si>
  <si>
    <t xml:space="preserve">Lockout for failed password attempts has not been configured per IRS requirements. </t>
  </si>
  <si>
    <t>Updated from 5 to 3
Updated Unlock time to 2700 (15 Minutes)</t>
  </si>
  <si>
    <t>5.3.2</t>
  </si>
  <si>
    <t>Locking out user IDs after _n_ unsuccessful consecutive login attempts mitigates brute force password attacks against your systems.</t>
  </si>
  <si>
    <t xml:space="preserve">Edit the `/etc/pam.d/common-auth` file and add the following `pam_tally2.so` line:
auth required pam_tally2.so onerr=fail audit silent deny=5 unlock_time=7200
Edit the `/etc/pam.d/common-account` file and add the following `pam_tally2.so` line:
account required pam_tally2.so
</t>
  </si>
  <si>
    <t>SUSE11-145</t>
  </si>
  <si>
    <t xml:space="preserve">Set Password history to 24 passwords remembered. </t>
  </si>
  <si>
    <t>The `/etc/security/opasswd` file stores the users' old passwords and can be checked to ensure that users are not recycling recent passwords.</t>
  </si>
  <si>
    <t xml:space="preserve">Run the following commands and ensure the `remember` option is '`24`' or more and included in all results:
# egrep '^password\s+required\s+pam_pwhistory.so' /etc/pam.d/common-password
password required pam_pwhistory.so remember=24
</t>
  </si>
  <si>
    <t xml:space="preserve">Password history is set to 24 passwords remembered. </t>
  </si>
  <si>
    <t xml:space="preserve">Password History has not been configured per IRS requirements. </t>
  </si>
  <si>
    <t>Updated from 5 to 24</t>
  </si>
  <si>
    <t>HPW6</t>
  </si>
  <si>
    <t>HPW6:  Password history is insufficient</t>
  </si>
  <si>
    <t>5.3.3</t>
  </si>
  <si>
    <t>Forcing users not to reuse their past 24 passwords make it less likely that an attacker will be able to guess the password.
Note that these change only apply to accounts configured on the local system.</t>
  </si>
  <si>
    <t xml:space="preserve">Edit the `/etc/pam.d/common-password` file to include the `remember` option and conform to site policy as shown:
password required pam_pwhistory.so remember=24.
</t>
  </si>
  <si>
    <t>SUSE11-146</t>
  </si>
  <si>
    <t>Set password hashing algorithm to SHA-512</t>
  </si>
  <si>
    <t>The commands below change password encryption from `md5` to `sha512` (a much stronger hashing algorithm). All existing accounts will need to perform a password change to upgrade the stored hashes to the new algorithm.</t>
  </si>
  <si>
    <t xml:space="preserve">Run the following command and ensure the sha512 option is included in all results:
# egrep '^password\s+required\s+pam_unix.so' /etc/pam.d/common-password
password required pam_unix.so sha512
</t>
  </si>
  <si>
    <t>Password hashing algorithm is set to SHA-512.</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</si>
  <si>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</si>
  <si>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</si>
  <si>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</si>
  <si>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Edit the `/etc/pam.d/common-password` file to include the `sha512` option for `pam_unix.so` as shown:
password required pam_unix.so sha512.</t>
  </si>
  <si>
    <t>SUSE11-147</t>
  </si>
  <si>
    <t xml:space="preserve">Account Management </t>
  </si>
  <si>
    <t>Ensure system accounts are non-login</t>
  </si>
  <si>
    <t>There are a number of accounts provided with SUSE 11 that are used to manage applications and are not intended to provide an interactive shell.</t>
  </si>
  <si>
    <t>Run the following script and verify no results are returned:
egrep -v "^\+" /etc/passwd | awk -F: '($1!="root" &amp;&amp; $1!="sync" &amp;&amp; $1!="shutdown" &amp;&amp; $1!="halt" &amp;&amp; $3</t>
  </si>
  <si>
    <t>System accounts cannot be accessed by users.</t>
  </si>
  <si>
    <t xml:space="preserve">System accounts are not disabled to restrict system access. </t>
  </si>
  <si>
    <t>5.4</t>
  </si>
  <si>
    <t>5.4.2</t>
  </si>
  <si>
    <t>It is important to make sure that accounts that are not being used by regular users are prevented from being used to provide an interactive shell. By default, SUSE 11 sets the password field for these accounts to an invalid string, but it is also recommended that the shell field in the password file be set to `/sbin/nologin` . This prevents the account from potentially being used to run any commands.</t>
  </si>
  <si>
    <t xml:space="preserve">Set the shell for any accounts returned by the audit script to `/sbin/nologin`: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
</t>
  </si>
  <si>
    <t>SUSE11-148</t>
  </si>
  <si>
    <t>Set default group for the root account to GID 0</t>
  </si>
  <si>
    <t>The usermod command can be used to specify which group the root user belongs to. This affects permissions of files that are created by the root user.</t>
  </si>
  <si>
    <t xml:space="preserve">Run the following command and verify the result is `0`:
# grep "^root:" /etc/passwd | cut -f4 -d:
0
</t>
  </si>
  <si>
    <t>Root Account has a GID 0.</t>
  </si>
  <si>
    <t>The Root account has not been assigned a GID of 0.</t>
  </si>
  <si>
    <t>5.4.3</t>
  </si>
  <si>
    <t>Using GID 0 for the `_root_` account helps prevent `_root_` -owned files from accidentally becoming accessible to non-privileged users.</t>
  </si>
  <si>
    <t xml:space="preserve">Run the following command to set the `root` user default group to GID `0`:
# usermod -g 0 root
</t>
  </si>
  <si>
    <t>SUSE11-149</t>
  </si>
  <si>
    <t>Set default user umask to 027 or more restrictive</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</si>
  <si>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</si>
  <si>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 xml:space="preserve">Run the following commands and verify all umask lines returned are 027 or more restrictive.
# grep "umask" /etc/bash.bashrc.local
umask 027
# grep "umask" /etc/profile.local /etc/profile.d/*.sh
umask 027
</t>
  </si>
  <si>
    <t>Default Umask for new user created files is set to 027. 
Output contains the following:
session: umask=0027</t>
  </si>
  <si>
    <t xml:space="preserve">By default, users can create files with excessive permissions. </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</si>
  <si>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</si>
  <si>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</si>
  <si>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 xml:space="preserve">Edit the `/etc/bash.bashrc.local`, `/etc/profile.local` and `/etc/profile.d/*.sh` files (and the appropriate files for any other shell supported on your system) and add or edit any umask parameters as follows:
umask 027
</t>
  </si>
  <si>
    <t>SUSE11-150</t>
  </si>
  <si>
    <t>Set Password Expiration to  90 days or less for standard users, 60 days or less for Administrators.</t>
  </si>
  <si>
    <t>The `PASS_MAX_DAYS` parameter in `/etc/login.defs` allows an administrator to force passwords to expire once they reach a defined age. I It is recommended that the PASS_MAX_DAYS parameter be set to less than or equal to 90 days (Standard Users), 60 days for Administrators</t>
  </si>
  <si>
    <t>Run the following command and verify PASS_MAX_DAYS is 90 or less for Standard Users:
# grep PASS_MAX_DAYS /etc/login.defs
PASS_MAX_DAYS 90
PASS_MAX_DAYS is 60 or less for Administrators:
 # grep PASS_MAX_DAYS /etc/login.defs
PASS_MAX_DAYS 60
Verify all users with a password have their maximum days between password change set to 90 or less:
# egrep ^[^:]+:[^\!*] /etc/shadow | cut -d: -f1
* 
# chage --list 
Maximum number of days between password change: 90 (Standard Users)
60 (Administrators).</t>
  </si>
  <si>
    <t xml:space="preserve">Password expiration is 60 days for privilege accounts and 90 days for normal users. </t>
  </si>
  <si>
    <t xml:space="preserve">Password Expiration has not been configured per IRS requirements. </t>
  </si>
  <si>
    <t>Added language to cover administrator password change.</t>
  </si>
  <si>
    <t>HPW2</t>
  </si>
  <si>
    <t>HPW2:  Password does not expire timely</t>
  </si>
  <si>
    <t>5.4.1</t>
  </si>
  <si>
    <t>5.4.1.1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</si>
  <si>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</si>
  <si>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 xml:space="preserve">Set the PASS_MAX_DAYS parameter in /etc/login.defs:
PASS_MAX_DAYS 90  (Standard User)
PASS_MAX_DAYS 60 (Administrator)
Modify user parameters for all users with a password set to match:
# chage --maxdays 90 _&lt;user&gt;_
# chage --maxdays 60 _&lt;user&gt;_ .
</t>
  </si>
  <si>
    <t>SUSE11-151</t>
  </si>
  <si>
    <t>Set minimum days between password changes to 1 Day</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</si>
  <si>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</si>
  <si>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 xml:space="preserve">Run the following command and verify `PASS_MIN_DAYS` is 1 or more:
# grep PASS_MIN_DAYS /etc/login.defs
PASS_MIN_DAYS 1
Verify all users with a password have their minimum days between password change set to 1 or more:
# egrep ^[^:]+:[^\!*] /etc/shadow | cut -d: -f1
* 
# chage --list 
Minimum number of days between password change: 1
</t>
  </si>
  <si>
    <t xml:space="preserve">Password Minimum age is 1 day. </t>
  </si>
  <si>
    <t xml:space="preserve">Password Minimum age has not been configured per IRS requirements. </t>
  </si>
  <si>
    <t>Changed Min Days from 7 to 1</t>
  </si>
  <si>
    <t>HPW4</t>
  </si>
  <si>
    <t>HPW4:  Minimum password age does not exist</t>
  </si>
  <si>
    <t>5.4.1.2</t>
  </si>
  <si>
    <t>By restricting the frequency of password changes, an administrator can prevent users from repeatedly changing their password in an attempt to circumvent password reuse controls.</t>
  </si>
  <si>
    <t xml:space="preserve">Set the `PASS_MIN_DAYS` parameter to 1 in `/etc/login.defs`:
PASS_MIN_DAYS 1
Modify user parameters for all users with a password set to match:
# chage --mindays 1
</t>
  </si>
  <si>
    <t>SUSE11-152</t>
  </si>
  <si>
    <t>Set Password Warning age to 14 days</t>
  </si>
  <si>
    <t>The `PASS_WARN_AGE` parameter in `/etc/login.defs` allows an administrator to notify users that their password will expire in a defined number of days. It is recommended that the `PASS_WARN_AGE` parameter be set to 14 or more days.</t>
  </si>
  <si>
    <t xml:space="preserve">Run the following command and verify `PASS_WARN_AGE` is 14 or more:
# grep PASS_WARN_AGE /etc/login.defs
PASS_WARN_AGE 14
Verify all users with a password have their number of days of warning before password expires set to 7 or more:
# egrep ^[^:]+:[^\!*] /etc/shadow | cut -d: -f1
# chage --list 
Number of days of warning before password expires: 14
</t>
  </si>
  <si>
    <t xml:space="preserve">Password Warning age is 14 days. </t>
  </si>
  <si>
    <t xml:space="preserve">Password expiration warning days have not been configured per IRS requirements. </t>
  </si>
  <si>
    <t>Changed to 14 days</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</si>
  <si>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</si>
  <si>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</si>
  <si>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</si>
  <si>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</si>
  <si>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 xml:space="preserve">Set the `PASS_WARN_AGE` parameter to 14 in `/etc/login.defs`:
PASS_WARN_AGE 14
Modify user parameters for all users with a password set to match:
# chage --warndays 14
</t>
  </si>
  <si>
    <t>SUSE11-153</t>
  </si>
  <si>
    <t>Set User Accounts to be locked after 120 days of inactivity</t>
  </si>
  <si>
    <t>User accounts that have been inactive for over a given period of time can be automatically disabled. It is recommended that accounts that are inactive for 120 days after password expiration be disabled.</t>
  </si>
  <si>
    <t xml:space="preserve">Run the following command and verify `INACTIVE` is 120 or less:
# useradd -D | grep INACTIVE
INACTIVE=120
Verify all users with a password have Password inactive no more than 120 days after password expires:
# egrep ^[^:]+:[^\!*] /etc/shadow | cut -d: -f1
* 
# chage --list 
Password inactive: 
</t>
  </si>
  <si>
    <t xml:space="preserve">User accounts are locked after 120 days of inactivity. </t>
  </si>
  <si>
    <t xml:space="preserve">Accounts do not lock after the IRS defined time period. </t>
  </si>
  <si>
    <t>Changed to 120 days</t>
  </si>
  <si>
    <t>HAC10</t>
  </si>
  <si>
    <t>HAC10:  Accounts do not expire after the correct period of inactivity</t>
  </si>
  <si>
    <t>5.4.1.4</t>
  </si>
  <si>
    <t>Inactive accounts pose a threat to system security since the users are not logging in to notice failed login attempts or other anomalies.</t>
  </si>
  <si>
    <t xml:space="preserve">Run the following command to set the default password inactivity period to 120 days:
# useradd -D -f 120
Modify user parameters for all users with a password set to match:
# chage --inactive 120 
</t>
  </si>
  <si>
    <t>SUSE11-154</t>
  </si>
  <si>
    <t>Set all users last password change date is in the past</t>
  </si>
  <si>
    <t>All users should have a password change date in the past.</t>
  </si>
  <si>
    <t xml:space="preserve">Verify no users with a have Password change date in the future:
# cat /etc/shadow | cut -d: -f1
* 
# chage --list 
Last Change: 
</t>
  </si>
  <si>
    <t>All users last password change date has been set in the past.</t>
  </si>
  <si>
    <t>All users last password change date has not been set in the past.</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</si>
  <si>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</si>
  <si>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</si>
  <si>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</si>
  <si>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 xml:space="preserve"> To close this finding, please provide screenshot showing all users last password change date has been set in the past with the agency's CAP.</t>
  </si>
  <si>
    <t>SUSE11-155</t>
  </si>
  <si>
    <t>Configure File permissions on the file /etc/passwd to 644 or more Restrictive</t>
  </si>
  <si>
    <t>The `/etc/passwd` file contains user account information that is used by many system utilities and therefore must be readable for these utilities to operate.</t>
  </si>
  <si>
    <t xml:space="preserve">Run the following command and verify `Uid` and `Gid` are both `0/root` and `Access` is `644`:
# stat /etc/passwd
Access: (0644/-rw-r--r--) Uid: ( 0/ root) Gid: ( 0/ root)
</t>
  </si>
  <si>
    <t xml:space="preserve">File permissions on the file /etc/passwd are set to 644 or more restrictive. 
Output contains the following:
-rw-r--r-- 1 root root </t>
  </si>
  <si>
    <t xml:space="preserve">The passwd file does not have correct ownership and/or permissions
</t>
  </si>
  <si>
    <t>6.1</t>
  </si>
  <si>
    <t>6.1.2</t>
  </si>
  <si>
    <t>It is critical to ensure that the `/etc/passwd` file is protected from unauthorized write access. Although it is protected by default, the file permissions could be changed either inadvertently or through malicious actions.</t>
  </si>
  <si>
    <t xml:space="preserve">Run the following command to set permissions on `/etc/passwd`:
# chown root:root /etc/passwd
# chmod 644 /etc/passwd
</t>
  </si>
  <si>
    <t>To close this finding, please provide a copy of the /etc/passwd file with the agency's CAP.</t>
  </si>
  <si>
    <t>SUSE11-156</t>
  </si>
  <si>
    <t>Configure Permissions on /etc/shadow</t>
  </si>
  <si>
    <t>The `/etc/shadow` file is used to store the information about user accounts that is critical to the security of those accounts, such as the hashed password and other security information.</t>
  </si>
  <si>
    <t xml:space="preserve">Run the following command and verify `Uid` is `0/root`, `Gid` is `` `/shadow`, and `Access` is `640` or more restrictive:
# stat /etc/shadow
Access: (0640/-rw-r-----) Uid: ( 0/ root) Gid: ( 15/ shadow)
</t>
  </si>
  <si>
    <t xml:space="preserve">File permissions on the file /etc/shadow are set to 000:
Output contains the following:
---------- 1 root root
</t>
  </si>
  <si>
    <t xml:space="preserve">The shadow file does not have correct ownership and/or permissions
</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</si>
  <si>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</si>
  <si>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</si>
  <si>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 xml:space="preserve">Run the following commands to set permissions on `/etc/shadow`:
# chown root:shadow /etc/shadow
# chmod o-rwx,g-wx /etc/shadow
</t>
  </si>
  <si>
    <t>To close this finding, please provide a copy of the /etc/shadow file with the agency's CAP.</t>
  </si>
  <si>
    <t>SUSE11-157</t>
  </si>
  <si>
    <t xml:space="preserve">Configure Permissions on /etc/group </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</si>
  <si>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</si>
  <si>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stat /etc/group
Access: (0644/-rw-r--r--) Uid: ( 0/ root) Gid: ( 0/ root)
</t>
  </si>
  <si>
    <t xml:space="preserve">File permissions on the file /etc/group are set to 644 or more restrictive. 
Output contains the following:
-rw-r--r-- 1 root root </t>
  </si>
  <si>
    <t xml:space="preserve">The group file does not have correct ownership and/or permissions
</t>
  </si>
  <si>
    <t>6.1.4</t>
  </si>
  <si>
    <t>The `/etc/group` file needs to be protected from unauthorized changes by non-privileged users, but needs to be readable as this information is used with many non-privileged programs.</t>
  </si>
  <si>
    <t xml:space="preserve">Run the following command to set permissions on `/etc/group`:
# chown root:root /etc/group
# chmod 644 /etc/group
</t>
  </si>
  <si>
    <t>To close this finding, please provide a copy of the ls -l /etc/group file with the agency's CAP.</t>
  </si>
  <si>
    <t>SUSE11-158</t>
  </si>
  <si>
    <t xml:space="preserve">Configure Permissions on /etc/passwd.old </t>
  </si>
  <si>
    <t>The `/etc/passwd.old` file contains backup user account information.</t>
  </si>
  <si>
    <t xml:space="preserve">Run the following command and verify `Uid` and `Gid` are both `0/root` and `Access` is `644` or more restrictive:
# stat /etc/passwd.old
Access: (0644/-rw-------) Uid: ( 0/ root) Gid: ( 0/ root)
</t>
  </si>
  <si>
    <t xml:space="preserve">File permissions on the file /etc/passwd- are set to 600 or more restrictive. 
Output contains the following:
-rw------- 1 root root </t>
  </si>
  <si>
    <t xml:space="preserve">The passwd- file does not have correct ownership and/or permissions
</t>
  </si>
  <si>
    <t>6.1.5</t>
  </si>
  <si>
    <t>It is critical to ensure that the `/etc/passwd.old` file is protected from unauthorized access. Although it is protected by default, the file permissions could be changed either inadvertently or through malicious actions.</t>
  </si>
  <si>
    <t xml:space="preserve">Run the following command to set permissions on `/etc/passwd.old`:
# chown root:root /etc/passwd.old
# chmod u-x,go-wx /etc/passwd.old
</t>
  </si>
  <si>
    <t xml:space="preserve">Configure Permissions on /etc/passwd.old. One method to implement the recommended state is to run the following command to set permissions on `/etc/passwd.old`:
# chown root:root /etc/passwd.old
# chmod u-x,go-wx /etc/passwd.old
</t>
  </si>
  <si>
    <t>To close this finding, please provide the output of the ls -l /etc/passwd command with the agency's CAP.</t>
  </si>
  <si>
    <t>SUSE11-159</t>
  </si>
  <si>
    <t xml:space="preserve">Configure Permissions on /etc/shadow.old </t>
  </si>
  <si>
    <t>The `/etc/shadow.old` file is used to store backup information about user accounts that is critical to the security of those accounts, such as the hashed password and other security information.</t>
  </si>
  <si>
    <t xml:space="preserve">File permissions on the file /etc/shadow- are set to 600 or more restrictive:
Output contains the following:
-rw------- 1 root root
</t>
  </si>
  <si>
    <t xml:space="preserve">The shadow- file does not have correct ownership and/or permissions
</t>
  </si>
  <si>
    <t>6.1.6</t>
  </si>
  <si>
    <t>It is critical to ensure that the `/etc/shadow.old`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</si>
  <si>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`/etc/shadow.old`:
# chown root:root /etc/shadow.old
# chown root:shadow /etc/shadow.old
# chmod o-rwx,g-rw /etc/shadow.old.
</t>
  </si>
  <si>
    <t>To close this finding, please provide the output of the ls -l /etc/shadow command with the agency's CAP.</t>
  </si>
  <si>
    <t>SUSE11-160</t>
  </si>
  <si>
    <t>Set the File permissions on the file /etc/group- are set to 644 or more restrictive.</t>
  </si>
  <si>
    <t>The `/etc/group.old` file contains a backup list of all the valid groups defined in the system.</t>
  </si>
  <si>
    <t xml:space="preserve">Run the following command and verify `Uid` and `Gid` are both `0/root` and `Access` is `644` or more restrictive:
# stat /etc/group.old
Access: (0644/-rw-------) Uid: ( 0/ root) Gid: ( 0/ root)
</t>
  </si>
  <si>
    <t xml:space="preserve">File permissions on the file /etc/group- are set to 644 or more restrictive. 
Output contains the following:
-rw------- 1 root root </t>
  </si>
  <si>
    <t xml:space="preserve">The group- file does not have correct ownership and/or permissions
</t>
  </si>
  <si>
    <t>6.1.7</t>
  </si>
  <si>
    <t>It is critical to ensure that the `/etc/group.old` file is protected from unauthorized access. Although it is protected by default, the file permissions could be changed either inadvertently or through malicious actions.</t>
  </si>
  <si>
    <t xml:space="preserve">Run the following command to set permissions on `/etc/group.old`:
# chown root:root /etc/group.old
# chmod u-x,go-wx /etc/group.old
</t>
  </si>
  <si>
    <t>Set the File permissions on the file /etc/group- are set to 644 or more restrictive. One method to implement the recommended state is to run the following commands to set permissions on `/etc/group.old`:
# chown root:root /etc/group.old
# chmod u-x,go-wx /etc/group.old.</t>
  </si>
  <si>
    <t>SUSE11-161</t>
  </si>
  <si>
    <t>Ensure no world writable files exist</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</si>
  <si>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</si>
  <si>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The following command can be run manually for individual partitions if needed:
# find  -xdev -type f -perm -0002
</t>
  </si>
  <si>
    <t xml:space="preserve">World-Writable files do not exist on the system. </t>
  </si>
  <si>
    <t>Files on the server are world-writable.</t>
  </si>
  <si>
    <t>6.1.8</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</si>
  <si>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</si>
  <si>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 ) is advisable, but always consult relevant vendor documentation to avoid breaking any application dependencies on a given file.</t>
  </si>
  <si>
    <t>SUSE11-162</t>
  </si>
  <si>
    <t>Ensure no unowned files or directories exist</t>
  </si>
  <si>
    <t>Sometimes when administrators delete users from the password file they neglect to remove all files owned by those users from the system.</t>
  </si>
  <si>
    <t xml:space="preserve">Run the following command and verify no files are returned:
# df --local -P | awk {'if (NR!=1) print $6'} | xargs -I '{}' find '{}' -xdev -nouser
The command above only searches local filesystems, there may still be compromised items on network mounted partitions. The following command can be run manually for individual partitions if needed:
# find 
	 -xdev -nouser
</t>
  </si>
  <si>
    <t xml:space="preserve">All files have a user ownership assigned. </t>
  </si>
  <si>
    <t xml:space="preserve">Files and directories on the server are not owned. </t>
  </si>
  <si>
    <t>6.1.9</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</si>
  <si>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</si>
  <si>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</si>
  <si>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SUSE11-163</t>
  </si>
  <si>
    <t>Ensure no ungrouped files or directories exist</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</si>
  <si>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</si>
  <si>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The following command can be run manually for individual partitions if needed:
# find 
	 -xdev -nogroup
</t>
  </si>
  <si>
    <t xml:space="preserve">All files have a group ownership assigned. </t>
  </si>
  <si>
    <t xml:space="preserve">Files and directories on the server are not group owned. </t>
  </si>
  <si>
    <t>6.1.10</t>
  </si>
  <si>
    <t>SUSE11-164</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</si>
  <si>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</si>
  <si>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</si>
  <si>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 xml:space="preserve">Run the following command to list SUID files:
# df --local -P | awk {'if (NR!=1) print $6'} | xargs -I '{}' find '{}' -xdev -type f -perm -4000
The command above only searches local filesystems, there may still be compromised items on network mounted partitions. The following command can be run manually for individual partitions if needed:
# find 
-xdev -type f -perm -4000
</t>
  </si>
  <si>
    <t xml:space="preserve">Files within the system do not have the Set User ID (SUID) bit set. </t>
  </si>
  <si>
    <t>Files are allowed to be ran as privileged users other than themselves.</t>
  </si>
  <si>
    <t>6.1.11</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</si>
  <si>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</si>
  <si>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</si>
  <si>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To close this finding, please provide a screenshot showing files within the system do not have the Set User ID (SUID) bit set with the agency's CAP.</t>
  </si>
  <si>
    <t>SUSE11-165</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</si>
  <si>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</si>
  <si>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</si>
  <si>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 xml:space="preserve">Run the following command to list SGID files:
# df --local -P | awk {'if (NR!=1) print $6'} | xargs -I '{}' find '{}' -xdev -type f -perm -2000
The command above only searches local filesystems, there may still be compromised items on network mounted partitions. The following command can be run manually for individual partitions if needed:
# find -xdev -type f -perm -2000
</t>
  </si>
  <si>
    <t xml:space="preserve">Files within the system do not have the Set Group ID (SGID) bit set. </t>
  </si>
  <si>
    <t>6.1.12</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</si>
  <si>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</si>
  <si>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</si>
  <si>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To close this finding, please provide a screenshot showing files within the system do not have the Set Group ID (SGID) bit set with the agency's CAP.</t>
  </si>
  <si>
    <t>SUSE11-166</t>
  </si>
  <si>
    <t>Ensure password fields are not empty</t>
  </si>
  <si>
    <t>An account with an empty password field means that anybody may log in as that user without providing a password.</t>
  </si>
  <si>
    <t xml:space="preserve">Run the following command and verify that no output is returned:
# cat /etc/shadow | awk -F: '($2 == "" ) { print $1 " does not have a password "}'
</t>
  </si>
  <si>
    <t xml:space="preserve">All user accounts have a password assigned. </t>
  </si>
  <si>
    <t xml:space="preserve">User accounts on the system have blank passwords. </t>
  </si>
  <si>
    <t>HPW1</t>
  </si>
  <si>
    <t>HPW1:  No password is required to access an FTI system</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</si>
  <si>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</si>
  <si>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</si>
  <si>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</si>
  <si>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</si>
  <si>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SUSE11-167</t>
  </si>
  <si>
    <t>Ensure no legacy "+" entries exist in /etc/passwd</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</si>
  <si>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</si>
  <si>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 xml:space="preserve">Run the following command and verify that no output is returned:
# grep '^\+:' /etc/passwd
</t>
  </si>
  <si>
    <t>The + flag is not set on entries in /etc/passwd.</t>
  </si>
  <si>
    <t>The flags on /etc/passwd are not set to best practices.</t>
  </si>
  <si>
    <t>6.2.2</t>
  </si>
  <si>
    <t>These entries may provide an avenue for attackers to gain privileged access on the system.</t>
  </si>
  <si>
    <t>Remove any legacy '+' entries from `/etc/passwd` if they exist.</t>
  </si>
  <si>
    <t>SUSE11-168</t>
  </si>
  <si>
    <t>Ensure no legacy "+" entries exist in /etc/shadow</t>
  </si>
  <si>
    <t xml:space="preserve">Run the following command and verify that no output is returned:
# grep '^\+:' /etc/shadow
</t>
  </si>
  <si>
    <t>The + flag is not set on entries in /etc/shadow.</t>
  </si>
  <si>
    <t>The flags on /etc/shadow are not set to best practices.</t>
  </si>
  <si>
    <t>6.2.3</t>
  </si>
  <si>
    <t>Remove any legacy '+' entries from `/etc/shadow` if they exist.</t>
  </si>
  <si>
    <t>SUSE11-169</t>
  </si>
  <si>
    <t>Ensure no legacy "+" entries exist in /etc/group</t>
  </si>
  <si>
    <t xml:space="preserve">Run the following command and verify that no output is returned:
# grep '^\+:' /etc/group
</t>
  </si>
  <si>
    <t xml:space="preserve">The + flag is not set on entries in /etc/group. </t>
  </si>
  <si>
    <t>The flags on /etc/group are not set to best practices.</t>
  </si>
  <si>
    <t>6.2.4</t>
  </si>
  <si>
    <t>Remove any legacy '+' entries from `/etc/group` if they exist.</t>
  </si>
  <si>
    <t>SUSE11-170</t>
  </si>
  <si>
    <t>Ensure root is the only UID 0 account</t>
  </si>
  <si>
    <t>Any account with UID 0 has superuser privileges on the system.</t>
  </si>
  <si>
    <t xml:space="preserve">Run the following command and verify that only "root" is returned:
# cat /etc/passwd | awk -F: '($3 == 0) { print $1 }'
root
</t>
  </si>
  <si>
    <t xml:space="preserve">Root is the only account with a User ID (UID) of 0. </t>
  </si>
  <si>
    <t xml:space="preserve">A superuser other than root exists with the superuser identifier. </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</si>
  <si>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</si>
  <si>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</si>
  <si>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</si>
  <si>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SUSE11-171</t>
  </si>
  <si>
    <t>Set root PATH Integrity</t>
  </si>
  <si>
    <t>The `root` user can execute any command on the system and could be fooled into executing programs unintentionally if the `PATH` is not set correctly.</t>
  </si>
  <si>
    <t xml:space="preserve">Run the following script and verify no results are returned:
#!/bin/bash
if [ " `echo $PATH | grep::` " != "" ]; then
 echo "Empty Directory in PATH (::)"
fi
if [ " `echo $PATH | grep:$` " != "" ]; then
 echo "Trailing: in PATH"
fi
p= `echo $PATH | sed -e 's/::/:/' -e 's/:$//' -e 's/:/ /g'` 
set -- $p
while [ "$1" != "" ]; do
 if [ "$1" = "." ]; then
 echo "PATH contains ."
 shift
 continue
 fi
 if [ -d $1 ]; then
 dirperm= `ls -ldH $1 | cut -f1 -d" "` 
 if [ `echo $dirperm | cut -c6` != "-" ]; then
 echo "Group Write permission set on directory $1"
 fi
 if [ `echo $dirperm | cut -c9` != "-" ]; then
 echo "Other Write permission set on directory $1"
 fi
 dirown= `ls -ldH $1 | awk '{print $3}'` 
 if [ "$dirown" != "root" ] ; then
 echo $1 is not owned by root
 fi
 else
 echo $1 is not a directory
 fi
 shift
done
</t>
  </si>
  <si>
    <t xml:space="preserve">All files or directories that are PATH variables, are owned by root. </t>
  </si>
  <si>
    <t>6.2.6</t>
  </si>
  <si>
    <t>Including the current working directory (.) or other writable directory in `root` 's executable path makes it likely that an attacker can gain superuser access by forcing an administrator operating as `root` to execute a Trojan horse program.</t>
  </si>
  <si>
    <t>Correct or justify any items discovered in the Audit step.</t>
  </si>
  <si>
    <t>SUSE11-172</t>
  </si>
  <si>
    <t>Ensure all users' home directories exist</t>
  </si>
  <si>
    <t>Users can be defined in `/etc/passwd` without a home directory or with a home directory that does not actually exist.</t>
  </si>
  <si>
    <t xml:space="preserve">Run the following script and verify no results are returned:
#!/bin/bash 
cat /etc/passwd | egrep -v '^(root|halt|sync|shutdown)' | awk -F: '($7 != "/sbin/nologin" &amp; do
 if [ ! -d "$dir" ]; then
 echo "The home directory ($dir) of user $user does not exist."
 fi
done
</t>
  </si>
  <si>
    <t xml:space="preserve">For each system user, there is an associated home directory. Output is not returned from the command. </t>
  </si>
  <si>
    <t>Users exist on the server without home directories.</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</si>
  <si>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</si>
  <si>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</si>
  <si>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</si>
  <si>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Ensure all users' home directories exist. If any users' home directories do not exist, create them and make sure the respective user owns the directory. Users without an assigned home directory should be removed or assigned a home directory as appropriate.</t>
  </si>
  <si>
    <t>To close this finding, please provide a screenshot showing users home directories exist with the agency's CAP.</t>
  </si>
  <si>
    <t>SUSE11-173</t>
  </si>
  <si>
    <t>Set users' home directories permissions to 750 or more restrictive</t>
  </si>
  <si>
    <t>While the system administrator can establish secure permissions for users' home directories,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</si>
  <si>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</si>
  <si>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 xml:space="preserve">Users do not have excessive permissions to home directories. Output is not returned from the command. </t>
  </si>
  <si>
    <t xml:space="preserve">Users home directories do not have correct ownership and/or permissions
</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</si>
  <si>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</si>
  <si>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</si>
  <si>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</si>
  <si>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SUSE11-174</t>
  </si>
  <si>
    <t>Ensure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</si>
  <si>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</si>
  <si>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"/sbin/nologin" &amp; do
 if [ ! -d "$dir" ]; then
 echo "The home directory ($dir) of user $user does not exist."
 else
 owner=$(stat -L -c "%U" "$dir")
 if [ "$owner" != "$user" ]; then
 echo "The home directory ($dir) of user $user is owned by $owner."
 fi
 fi
done
</t>
  </si>
  <si>
    <t xml:space="preserve">For each system user, the /etc/passwd file defines the user owning their home directory. Output is not returned from the command. </t>
  </si>
  <si>
    <t xml:space="preserve">Users are not the owner of their own home directory. </t>
  </si>
  <si>
    <t>6.2.9</t>
  </si>
  <si>
    <t>Since the user is accountable for files stored in the user home directory, the user must be the owner of the directory.</t>
  </si>
  <si>
    <t>Change the ownership of any home directories that are not owned by the defined user to the correct user.</t>
  </si>
  <si>
    <t>SUSE11-175</t>
  </si>
  <si>
    <t>Ensure users' dot files are not group or world writable</t>
  </si>
  <si>
    <t>While the system administrator can establish secure permissions for users' "dot"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</si>
  <si>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</si>
  <si>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 xml:space="preserve">Users do not have excessive permissions to the "dot" files. Output is not returned from the command. </t>
  </si>
  <si>
    <t xml:space="preserve">The dot files do not have correct ownership and/or permissions
</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</si>
  <si>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</si>
  <si>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</si>
  <si>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</si>
  <si>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To close this finding, please provide a screenshot showing users do not have excessive permissions to the "dot" files with the agency's CAP.</t>
  </si>
  <si>
    <t>SUSE11-176</t>
  </si>
  <si>
    <t>Ensure no users have .forward files</t>
  </si>
  <si>
    <t>The `.forward` file specifies an email address to forward the user's mail to.</t>
  </si>
  <si>
    <t xml:space="preserve">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
</t>
  </si>
  <si>
    <t xml:space="preserve">The .forward file is not used on the system to forward the user's mail. Output is not returned from the command. </t>
  </si>
  <si>
    <t xml:space="preserve">Unauthorized mail forwarding exists on the server. </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</si>
  <si>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</si>
  <si>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</si>
  <si>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</si>
  <si>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SUSE11-177</t>
  </si>
  <si>
    <t>Ensure no users have .netrc files</t>
  </si>
  <si>
    <t>The `.netrc` file contains data for logging into a remote host for file transfers via FTP.</t>
  </si>
  <si>
    <t xml:space="preserve">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
</t>
  </si>
  <si>
    <t xml:space="preserve">The .netrc file is not used on the system to store remote FTP login data. Output is not returned from the command. </t>
  </si>
  <si>
    <t xml:space="preserve">Plain text usernames and passwords can be used to login to remote file shares. </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</si>
  <si>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</si>
  <si>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</si>
  <si>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</si>
  <si>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SUSE11-178</t>
  </si>
  <si>
    <t>Ensure users' .netrc Files are not group or world accessible</t>
  </si>
  <si>
    <t>While the system administrator can establish secure permissions for users' `.netrc`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</si>
  <si>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</si>
  <si>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Plain text usernames and passwords are world accessible.</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</si>
  <si>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</si>
  <si>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</si>
  <si>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</si>
  <si>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SUSE11-179</t>
  </si>
  <si>
    <t>Ensure no users have .rhosts files</t>
  </si>
  <si>
    <t>While no `.rhosts` files are shipped by default, users can easily create them.</t>
  </si>
  <si>
    <t xml:space="preserve">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
</t>
  </si>
  <si>
    <t xml:space="preserve">The .rhosts file is not used on the system to provide remote system access without a password. Output is not returned from the command. </t>
  </si>
  <si>
    <t xml:space="preserve">Remote host definition files are present on the server. </t>
  </si>
  <si>
    <t>6.2.14</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</si>
  <si>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</si>
  <si>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</si>
  <si>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SUSE11-180</t>
  </si>
  <si>
    <t>Ensure all groups in /etc/passwd exist in /etc/group</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</si>
  <si>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</si>
  <si>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</si>
  <si>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 xml:space="preserve">For each group on the system, there must be a definition in /etc/passwd and /etc/group. Output is not returned from the command. </t>
  </si>
  <si>
    <t xml:space="preserve">Groups are not consistent between the groups and password file. </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</si>
  <si>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</si>
  <si>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</si>
  <si>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</si>
  <si>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SUSE11-181</t>
  </si>
  <si>
    <t>Ensure no duplicate UIDs exist</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</si>
  <si>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</si>
  <si>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 `awk -F: '($3 == n) { print $1 }' n=$2 /etc/passwd | xargs` 
 echo "Duplicate UID ($2): ${users}"
 fi
done
</t>
  </si>
  <si>
    <t xml:space="preserve">The system will not contain duplicate User IDs in the /etc/passwd file. Output is not returned from the command. </t>
  </si>
  <si>
    <t xml:space="preserve">User Identifiers are not unique on the server. </t>
  </si>
  <si>
    <t>HAC20</t>
  </si>
  <si>
    <t>HAC20:  Agency duplicates usernames</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</si>
  <si>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</si>
  <si>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</si>
  <si>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</si>
  <si>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SUSE11-182</t>
  </si>
  <si>
    <t>Ensure no duplicate GIDs exist</t>
  </si>
  <si>
    <t>Although the `groupadd` program will not let you create a duplicate Group ID (GID), it is possible for an administrator to manually edit the `/etc/group` file and change the GID field.</t>
  </si>
  <si>
    <t xml:space="preserve">Run the following script and verify no results are returned:
#!/bin/bash 
cat /etc/group | cut -f3 -d":" | sort -n | uniq -c | while read x ; do
 [ -z "${x}" ] &amp; then
 groups= `awk -F: '($3 == n) { print $1 }' n=$2 /etc/group | xargs` 
 echo "Duplicate GID ($2): ${groups}"
 fi
done
</t>
  </si>
  <si>
    <t xml:space="preserve">The system will not contain duplicate Group IDs in the /etc/group file. Output is not returned from the command. </t>
  </si>
  <si>
    <t xml:space="preserve">Group Identifiers are not unique on the server. </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</si>
  <si>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</si>
  <si>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</si>
  <si>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</si>
  <si>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SUSE11-183</t>
  </si>
  <si>
    <t>Ensure no duplicate user names exist</t>
  </si>
  <si>
    <t>Although the `useradd` program will not let you create a duplicate user name, it is possible for an administrator to manually edit the `/etc/passwd` file and change the user name.</t>
  </si>
  <si>
    <t xml:space="preserve">Run the following script and verify no results are returned:
#!/bin/bash 
cat /etc/passwd | cut -f1 -d":" | sort -n | uniq -c | while read x ; do
 [ -z "${x}" ] &amp; then
 uids= `awk -F: '($1 == n) { print $3 }' n=$2 /etc/passwd | xargs` 
 echo "Duplicate User Name ($2): ${uids}"
 fi
done
</t>
  </si>
  <si>
    <t xml:space="preserve">The system will not contain duplicate names in the /etc/passwd file. Output is not returned from the command. </t>
  </si>
  <si>
    <t xml:space="preserve">Usernames are not unique on the server. </t>
  </si>
  <si>
    <t>6.2.18</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</si>
  <si>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</si>
  <si>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</si>
  <si>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SUSE11-184</t>
  </si>
  <si>
    <t>Ensure no duplicate group names exist</t>
  </si>
  <si>
    <t>Although the `groupadd` program will not let you create a duplicate group name, it is possible for an administrator to manually edit the `/etc/group` file and change the group name.</t>
  </si>
  <si>
    <t xml:space="preserve">Run the following script and verify no results are returned:
#!/bin/bash 
cat /etc/group | cut -f1 -d":" | sort -n | uniq -c | while read x ; do
 [ -z "${x}" ] &amp; then
 gids= `gawk -F: '($1 == n) { print $3 }' n=$2 /etc/group | xargs` 
 echo "Duplicate Group Name ($2): ${gids}"
 fi
done
</t>
  </si>
  <si>
    <t xml:space="preserve">The system will not contain duplicate names in the /etc/group file. Output is not returned from the command. </t>
  </si>
  <si>
    <t xml:space="preserve">Group names are not unique on the server. </t>
  </si>
  <si>
    <t>6.2.19</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</si>
  <si>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</si>
  <si>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</si>
  <si>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SUSE11-185</t>
  </si>
  <si>
    <t>Set shadow group to empty</t>
  </si>
  <si>
    <t>The shadow group allows system programs which require access the ability to read the /etc/shadow file. No users should be assigned to the shadow group.</t>
  </si>
  <si>
    <t xml:space="preserve">Run the following commands and verify no results are returned:
# grep ^shadow:[^:]*:[^:]*:[^:]+ /etc/group
# awk -F: '($4 == "") { print }' /etc/passwd
</t>
  </si>
  <si>
    <t xml:space="preserve">There are no users in the shadow group. </t>
  </si>
  <si>
    <t xml:space="preserve">The shadow group contains unauthorized users. </t>
  </si>
  <si>
    <t>6.2.20</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</si>
  <si>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</si>
  <si>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</si>
  <si>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SUSE12-01</t>
  </si>
  <si>
    <t xml:space="preserve">Use your package manager to update all packages on the system according to site policy. The following command will install all available updates:
# zypper update
</t>
  </si>
  <si>
    <t>SUSE12-02</t>
  </si>
  <si>
    <t xml:space="preserve">Edit the `/etc/fstab` file and add `nodev` to the fourth field (mounting options) for the `/tmp` partition.
Run the following command to remount `/tmp` :
# mount -o remount,nodev /tmp
</t>
  </si>
  <si>
    <t>SUSE12-03</t>
  </si>
  <si>
    <t xml:space="preserve">Edit the `/etc/fstab` file and add `nosuid` to the fourth field (mounting options) for the `/tmp` partition.
Run the following command to remount `/tmp` :
# mount -o remount,nosuid /tmp
</t>
  </si>
  <si>
    <t>SUSE12-04</t>
  </si>
  <si>
    <t xml:space="preserve">Edit the `/etc/fstab` file and add `noexec` to the fourth field (mounting options) for the `/tmp` partition.
Run the following command to remount `/tmp` :
# mount -o remount,noexec /tmp
</t>
  </si>
  <si>
    <t>SUSE12-05</t>
  </si>
  <si>
    <t xml:space="preserve">Edit the `/etc/fstab` file and add `nodev` to the fourth field (mounting options) for the `/var/tmp` partition.
Run the following command to remount `/var/tmp` :
# mount -o remount,nodev /var/tmp
</t>
  </si>
  <si>
    <t>SUSE12-06</t>
  </si>
  <si>
    <t xml:space="preserve">Edit the `/etc/fstab` file and add `nosuid` to the fourth field (mounting options) for the `/var/tmp` partition.
Run the following command to remount `/var/tmp` :
# mount -o remount,nosuid /var/tmp
</t>
  </si>
  <si>
    <t>SUSE12-07</t>
  </si>
  <si>
    <t xml:space="preserve">Edit the `/etc/fstab` file and add `noexec` to the fourth field (mounting options) for the `/var/tmp` partition.
Run the following command to remount `/var/tmp` :
# mount -o remount,noexec /var/tmp
</t>
  </si>
  <si>
    <t>SUSE12-08</t>
  </si>
  <si>
    <t xml:space="preserve">Edit the `/etc/fstab` file and add `nodev` to the fourth field (mounting options) for the `/home` partition.
# mount -o remount,nodev /home
</t>
  </si>
  <si>
    <t>SUSE12-09</t>
  </si>
  <si>
    <t xml:space="preserve">Edit the `/etc/fstab` file and add `nodev` to the fourth field (mounting options) for the `/dev/shm` partition.
Run the following command to remount `/dev/shm` :
# mount -o remount,nodev /dev/shm
</t>
  </si>
  <si>
    <t>SUSE12-10</t>
  </si>
  <si>
    <t xml:space="preserve">Edit the `/etc/fstab` file and add `nosuid` to the fourth field (mounting options) for the `/dev/shm` partition.
Run the following command to remount `/dev/shm` :
# mount -o remount,nosuid /dev/shm
</t>
  </si>
  <si>
    <t>SUSE12-11</t>
  </si>
  <si>
    <t xml:space="preserve">Edit the `/etc/fstab` file and add `noexec` to the fourth field (mounting options) for the `/dev/shm` partition.
Run the following command to remount `/dev/shm` :
# mount -o remount,noexec /dev/shm
</t>
  </si>
  <si>
    <t>SUSE12-12</t>
  </si>
  <si>
    <t>SUSE12-13</t>
  </si>
  <si>
    <t>SUSE12-14</t>
  </si>
  <si>
    <t>SUSE12-15</t>
  </si>
  <si>
    <t xml:space="preserve">Run the following command to set the sticky bit on all world writable directories:
# df --local -P | awk {'if (NR!=1) print $6'} | xargs -I '{}' find '{}' -xdev -type d -perm -0002 2&gt;/dev/null | xargs chmod a+t
</t>
  </si>
  <si>
    <t>SUSE12-16</t>
  </si>
  <si>
    <t xml:space="preserve">Run the following command and verify result is not "enabled":
# systemctl is-enabled autofs
disabled
</t>
  </si>
  <si>
    <t xml:space="preserve">Run the following command to disable `autofs` :
# systemctl disable autofs
</t>
  </si>
  <si>
    <t>SUSE12-17</t>
  </si>
  <si>
    <t xml:space="preserve">Edit or create the file `/etc/modprobe.d/CIS.conf` and add the following line:
install cramfs /bin/true
Run the following command to unload the `cramfs` module:
# rmmod cramfs
</t>
  </si>
  <si>
    <t>SUSE12-18</t>
  </si>
  <si>
    <t xml:space="preserve">Edit or create the file `/etc/modprobe.d/CIS.conf` and add the following line:
install freevxfs /bin/true
Run the following command to unload the `freevxfs` module:
# rmmod freevxfs
</t>
  </si>
  <si>
    <t>SUSE12-19</t>
  </si>
  <si>
    <t xml:space="preserve">Edit or create the file `/etc/modprobe.d/CIS.conf` and add the following line:
install jffs2 /bin/true
Run the following command to unload the `jffs2` module:
# rmmod jffs2
</t>
  </si>
  <si>
    <t>SUSE12-20</t>
  </si>
  <si>
    <t>SUSE12-21</t>
  </si>
  <si>
    <t xml:space="preserve">Edit or create the file `/etc/modprobe.d/CIS.conf` and add the following line:
install hfsplus /bin/true
Run the following command to unload the `hfsplus` module:
# rmmod hfsplus
</t>
  </si>
  <si>
    <t>SUSE12-22</t>
  </si>
  <si>
    <t xml:space="preserve">Edit or create the file `/etc/modprobe.d/CIS.conf` and add the following line:
install squashfs /bin/true
Run the following command to unload the `squashfs` module:
# rmmod squashfs
</t>
  </si>
  <si>
    <t>SUSE12-23</t>
  </si>
  <si>
    <t xml:space="preserve">Edit or create the file `/etc/modprobe.d/CIS.conf` and add the following line:
install udf /bin/true
Run the following command to unload the `udf` module:
# rmmod udf
</t>
  </si>
  <si>
    <t>SUSE12-24</t>
  </si>
  <si>
    <t>SUSE12-25</t>
  </si>
  <si>
    <t>SUSE12-26</t>
  </si>
  <si>
    <t>Run the following command to install `aide` :
# zypper install aide
Configure AIDE as appropriate for your environment. Consult the AIDE documentation for options.
Initialize AIDE:
# aide --init
# mv /var/lib/aide/aide.db.new /var/lib/aide/aide.db
The name of the aide.db.new database may be different on your system.</t>
  </si>
  <si>
    <t>SUSE12-27</t>
  </si>
  <si>
    <t>SUSE12-28</t>
  </si>
  <si>
    <t>The grub configuration file contains information on boot settings and passwords for unlocking boot options. The grub configuration is usually located at `/boot/grub2/grub.cfg`.</t>
  </si>
  <si>
    <t xml:space="preserve">Run the following command and verify `Uid` and `Gid` are both `0/root` and `Access` does not grant permissions to `group` or `other` :
# stat /boot/grub2/grub.cfg
Access: (0600/-rw-------) Uid: ( 0/ root) Gid: ( 0/ root)
</t>
  </si>
  <si>
    <t xml:space="preserve">Run the following commands to set permissions on your grub configuration:
# chown root:root /boot/grub2/grub.cfg
# chmod og-rwx /boot/grub2/grub.cfg
</t>
  </si>
  <si>
    <t>SUSE12-29</t>
  </si>
  <si>
    <t xml:space="preserve">Run the following commands and verify output matches:
# grep "^set superusers" /boot/grub2/grub.cfg
set superusers=""
# grep "^password" /boot/grub2/grub.cfg
password_pbkdf2   
</t>
  </si>
  <si>
    <t xml:space="preserve">Create an encrypted password with `grub-mkpasswd-pbkdf2` :
# grub2-mkpasswd-pbkdf2
Enter password: 
Reenter password: 
Your PBKDF2 is 
Add the following into `/etc/grub.d/01_users` or a custom `/etc/grub.d` configuration file:
cat  /boot/grub2/grub.cfg
</t>
  </si>
  <si>
    <t>SUSE12-30</t>
  </si>
  <si>
    <t>Single user mode (rescue mode) is used for recovery when the system detects an issue during boot or by manual selection from the bootloader.</t>
  </si>
  <si>
    <t xml:space="preserve">Run the following commands and verify that `/usr/sbin/sulogin` is used as shown:
# grep /sbin/sulogin /usr/lib/systemd/system/rescue.service
ExecStart=-/bin/sh -c "/usr/sbin/sulogin; /usr/bin/systemctl --job-mode=fail --no-block default"
# grep /sbin/sulogin /usr/lib/systemd/system/emergency.service
ExecStart=-/bin/sh -c "/usr/sbin/sulogin; /usr/bin/systemctl --job-mode=fail --no-block default"
</t>
  </si>
  <si>
    <t>Requiring authentication in single user mode (rescue mode) prevents an unauthorized user from rebooting the system into single user to gain root privileges without credentials.</t>
  </si>
  <si>
    <t xml:space="preserve">Edit `/usr/lib/systemd/system/rescue.service` and `/usr/lib/systemd/system/emergency.service` and set ExecStart to use '`/usr/sbin/sulogin`':
ExecStart=-/bin/sh -c "/usr/sbin/sulogin; /usr/bin/systemctl --job-mode=fail --no-block default"
</t>
  </si>
  <si>
    <t>SUSE12-31</t>
  </si>
  <si>
    <t xml:space="preserve">Run the following commands and verify output matches:
# grep "hard core" /etc/security/limits.conf /etc/security/limits.d/*
* hard core 0
# sysctl fs.suid_dumpable
fs.suid_dumpable = 0
# grep "fs\.suid_dumpable" /etc/sysctl.conf /etc/sysctl.d/*
fs.suid_dumpable = 0
</t>
  </si>
  <si>
    <t xml:space="preserve">Add the following line to `/etc/security/limits.conf` or a `/etc/security/limits.d/*` file:
* hard core 0
Set the following parameter in `/etc/sysctl.conf` or a `/etc/sysctl.d/*` file:
fs.suid_dumpable = 0
Run the following command to set the active kernel parameter:
# sysctl -w fs.suid_dumpable=0
</t>
  </si>
  <si>
    <t>SUSE12-32</t>
  </si>
  <si>
    <t>SUSE12-33</t>
  </si>
  <si>
    <t>SUSE12-34</t>
  </si>
  <si>
    <t>Disable Prelink</t>
  </si>
  <si>
    <t xml:space="preserve">Run the following commands to restore binaries to normal and uninstall `prelink` :
# prelink -ua
# zypper remove prelink
</t>
  </si>
  <si>
    <t>SUSE12-35</t>
  </si>
  <si>
    <t>SUSE12-36</t>
  </si>
  <si>
    <t>SUSE12-37</t>
  </si>
  <si>
    <t xml:space="preserve">Run the following command and verify that the contents match site policy:
# cat /etc/issue
Run the following command and verify no results are returned:
# egrep '(\\v|\\r|\\m|\\s)' /etc/issue
</t>
  </si>
  <si>
    <t xml:space="preserve">Edit the `/etc/issue` file with the appropriate contents according to your site policy, remove any instances of `\m` , `\r` , `\s` , or `\v` :
# echo "Authorized uses only. All activity may be monitored and reported." &gt; /etc/issue
</t>
  </si>
  <si>
    <t>SUSE12-38</t>
  </si>
  <si>
    <t xml:space="preserve">Run the following command and verify that the contents match site policy:
# cat /etc/issue.net
Run the following command and verify no results are returned:
# egrep '(\\v|\\r|\\m|\\s)' /etc/issue.net
</t>
  </si>
  <si>
    <t xml:space="preserve">Edit the `/etc/issue.net` file with the appropriate contents according to your site policy, remove any instances of `\m` , `\r` , `\s` , or `\v` :
# echo "Authorized uses only. All activity may be monitored and reported." &gt; /etc/issue.net
</t>
  </si>
  <si>
    <t>SUSE12-39</t>
  </si>
  <si>
    <t xml:space="preserve">Run the following command and verify `Uid` and `Gid` are both `0/root` and `Access` is `644` :
# stat /etc/motd
Access: (0644/-rw-r--r--) Uid: ( 0/ root) Gid: ( 0/ root)
</t>
  </si>
  <si>
    <t xml:space="preserve">Run the following commands to set permissions on `/etc/motd` :
# chown root:root /etc/motd
# chmod 644 /etc/motd
</t>
  </si>
  <si>
    <t>SUSE12-40</t>
  </si>
  <si>
    <t xml:space="preserve">Run the following command and verify `Uid` and `Gid` are both `0/root` and `Access` is `644` :
# stat /etc/issue
Access: (0644/-rw-r--r--) Uid: ( 0/ root) Gid: ( 0/ root)
</t>
  </si>
  <si>
    <t xml:space="preserve">Run the following commands to set permissions on `/etc/issue` :
# chown root:root /etc/issue
# chmod 644 /etc/issue
</t>
  </si>
  <si>
    <t>SUSE12-41</t>
  </si>
  <si>
    <t xml:space="preserve">Run the following command and verify `Uid` and `Gid` are both `0/root` and `Access` is `644` :
# stat /etc/issue.net
Access: (0644/-rw-r--r--) Uid: ( 0/ root) Gid: ( 0/ root)
</t>
  </si>
  <si>
    <t xml:space="preserve">Run the following commands to set permissions on `/etc/issue.net` :
# chown root:root /etc/issue.net
# chmod 644 /etc/issue.net
</t>
  </si>
  <si>
    <t>SUSE12-42</t>
  </si>
  <si>
    <t xml:space="preserve">Run the following commands to disable `chargen` and `chargen-udp` :
# chkconfig chargen off
# chkconfig chargen-udp off
</t>
  </si>
  <si>
    <t>SUSE12-43</t>
  </si>
  <si>
    <t xml:space="preserve">Run the following commands to disable `daytime` and `daytime` -udp:
# chkconfig daytime off
# chkconfig daytime-udp off
</t>
  </si>
  <si>
    <t>SUSE12-44</t>
  </si>
  <si>
    <t>SUSE12-45</t>
  </si>
  <si>
    <t>SUSE12-46</t>
  </si>
  <si>
    <t xml:space="preserve">Run the following commands to disable `time` and `time` -udp:
# chkconfig time off
# chkconfig time-udp off
</t>
  </si>
  <si>
    <t>SUSE12-47</t>
  </si>
  <si>
    <t xml:space="preserve">Run the following commands to disable `rsh` , `rlogin` , and `rexec` :
# chkconfig rexec off
# chkconfig rlogin off
# chkconfig rsh off
</t>
  </si>
  <si>
    <t>SUSE12-48</t>
  </si>
  <si>
    <t>SUSE12-49</t>
  </si>
  <si>
    <t>SUSE12-50</t>
  </si>
  <si>
    <t>SUSE12-51</t>
  </si>
  <si>
    <t xml:space="preserve">Run the following command to disable `rsync` :
# chkconfig rsync off
</t>
  </si>
  <si>
    <t>SUSE12-52</t>
  </si>
  <si>
    <t xml:space="preserve">Run the following command and verify result is not "enabled":
# systemctl is-enabled xinetd
disabled
</t>
  </si>
  <si>
    <t xml:space="preserve">Run the following command to disable `xinetd` :
# systemctl disable xinetd
</t>
  </si>
  <si>
    <t>SUSE12-53</t>
  </si>
  <si>
    <t>SUSE12-54</t>
  </si>
  <si>
    <t xml:space="preserve">Run the following command and verify result is not "enabled":
# systemctl is-enabled avahi-daemon
disabled
</t>
  </si>
  <si>
    <t xml:space="preserve">Run the following command to disable `avahi-daemon` :
# systemctl disable avahi-daemon
</t>
  </si>
  <si>
    <t>SUSE12-55</t>
  </si>
  <si>
    <t xml:space="preserve">Run the following command and verify result is not "enabled":
# systemctl is-enabled cups
disabled
</t>
  </si>
  <si>
    <t xml:space="preserve">Run the following command to disable `cups` :
# systemctl disable cups
</t>
  </si>
  <si>
    <t>SUSE12-56</t>
  </si>
  <si>
    <t xml:space="preserve">Run the following command and verify result is not "enabled":
# systemctl is-enabled dhcpd
disabled
</t>
  </si>
  <si>
    <t xml:space="preserve">Run the following command to disable `dhcpd` :
# systemctl disable dhcpd
</t>
  </si>
  <si>
    <t>SUSE12-57</t>
  </si>
  <si>
    <t xml:space="preserve">Run the following command and verify result is not "enabled":
# systemctl is-enabled slapd
disabled
</t>
  </si>
  <si>
    <t xml:space="preserve">Run the following command to disable `slapd` :
# systemctl disable slapd
</t>
  </si>
  <si>
    <t>SUSE12-58</t>
  </si>
  <si>
    <t xml:space="preserve">Run the following command and verify result is not "enabled":
# systemctl is-enabled nfs
disabled
Run the following command and verify result is not "enabled":
# systemctl is-enabled rpcbind
disabled
</t>
  </si>
  <si>
    <t xml:space="preserve">Run the following commands to disable `nfs` and `rpcbind` :
# systemctl disable nfs
# systemctl disable rpcbind
</t>
  </si>
  <si>
    <t>SUSE12-59</t>
  </si>
  <si>
    <t xml:space="preserve">Run the following command and verify result is not "enabled":
# systemctl is-enabled named
disabled
</t>
  </si>
  <si>
    <t xml:space="preserve">Run the following command to disable `named` :
# systemctl disable named
</t>
  </si>
  <si>
    <t>SUSE12-60</t>
  </si>
  <si>
    <t xml:space="preserve">Run the following command and verify result is not "enabled":
# systemctl is-enabled vsftpd
disabled
</t>
  </si>
  <si>
    <t xml:space="preserve">Run the following command to disable `vsftpd` :
# systemctl disable vsftpd
</t>
  </si>
  <si>
    <t>SUSE12-61</t>
  </si>
  <si>
    <t xml:space="preserve">Run the following command and verify result is not "enabled":
# systemctl is-enabled apache2
disabled
</t>
  </si>
  <si>
    <t xml:space="preserve">Run the following command to disable `apache2` :
# systemctl disable apache2
</t>
  </si>
  <si>
    <t>SUSE12-62</t>
  </si>
  <si>
    <t>`dovecot` is an open source IMAP and POP3 server for Linux based systems.</t>
  </si>
  <si>
    <t xml:space="preserve">Run the following command and verify result is not "enabled":
# systemctl is-enabled dovecot
disabled
</t>
  </si>
  <si>
    <t xml:space="preserve">Run the following command to disable `dovecot` :
# systemctl disable dovecot
</t>
  </si>
  <si>
    <t>SUSE12-63</t>
  </si>
  <si>
    <t xml:space="preserve">Run the following command and verify result is not "enabled":
# systemctl is-enabled smb
disabled
</t>
  </si>
  <si>
    <t xml:space="preserve">Run the following command to disable `smb` :
# systemctl disable smb
</t>
  </si>
  <si>
    <t>SUSE12-64</t>
  </si>
  <si>
    <t>Squid is a standard proxy server used in many distributions and environments.</t>
  </si>
  <si>
    <t xml:space="preserve">Run the following command and verify result is not "enabled":
# systemctl is-enabled squid
disabled
</t>
  </si>
  <si>
    <t xml:space="preserve">Run the following command to disable `squid` :
# systemctl disable squid
</t>
  </si>
  <si>
    <t>SUSE12-65</t>
  </si>
  <si>
    <t xml:space="preserve">Run the following command and verify result is not "enabled":
# systemctl is-enabled snmpd
disabled
</t>
  </si>
  <si>
    <t xml:space="preserve">Run the following command to disable `snmpd`:
# systemctl disable snmpd
</t>
  </si>
  <si>
    <t>SUSE12-66</t>
  </si>
  <si>
    <t xml:space="preserve">Edit `/etc/postfix/main.cf` and add the following line to the RECEIVING MAIL section. If the line already exists, change it to look like the line below:
inet_interfaces = loopback-only
Restart postfix:
# systemctl restart postfix
</t>
  </si>
  <si>
    <t>SUSE12-67</t>
  </si>
  <si>
    <t xml:space="preserve">Run the following command and verify result is not "enabled":
# systemctl is-enabled ypserv
disabled
</t>
  </si>
  <si>
    <t xml:space="preserve">Run the following command to disable `ypserv` :
# systemctl disable ypserv
</t>
  </si>
  <si>
    <t>SUSE12-68</t>
  </si>
  <si>
    <t xml:space="preserve">Run the following command and verify result is not "enabled":
# systemctl is-enabled rsyncd
disabled
</t>
  </si>
  <si>
    <t>2.2.18</t>
  </si>
  <si>
    <t xml:space="preserve">Run the following command to disable `rsyncd`:
# systemctl disable rsyncd
</t>
  </si>
  <si>
    <t>SUSE12-69</t>
  </si>
  <si>
    <t>On physical systems or virtual systems where host based time synchronization is not available run one of the following commands to install either `ntp` or `chrony` :
# zypper install ntp
# zypper install chrony
On virtual systems where host based time synchronization is available consult your virtualization software documentation and setup host based synchronization.</t>
  </si>
  <si>
    <t>SUSE12-70</t>
  </si>
  <si>
    <t>Run the following command and verify output matches:
# grep "^restrict" /etc/ntp.conf
restrict -4 default kod limited nomodify notrap nopeer noquery
restrict -6 default kod limited nomodify notrap nopeer noquery
The `-4` in the first line is optional and options after `default` can appear in any order. Additional restriction lines may exist.
Run the following command and verify remote server is configured properly:
# grep "^(server|pool)" /etc/ntp.conf
server 
Multiple servers may be configured.
Run the following command and verify that '`-u ntp:ntp`' is included in `NTPD_OPTIONS` :
# grep "^NTPD_OPTIONS" /etc/sysconfig/ntp
NTPD_OPTIONS="-u ntp:ntp"
Additional options may be present.</t>
  </si>
  <si>
    <t>SUSE12-71</t>
  </si>
  <si>
    <t>SUSE12-72</t>
  </si>
  <si>
    <t xml:space="preserve">Run the following command and verify `ypbind` is not installed:
# rpm -q ypbind
package ypbind is not installed
</t>
  </si>
  <si>
    <t xml:space="preserve">Run the following command to uninstall `ypbind` :
# zypper remove ypbind
</t>
  </si>
  <si>
    <t>SUSE12-73</t>
  </si>
  <si>
    <t xml:space="preserve">Run the following command and verify `rsh` is not installed:
# rpm -q rsh
package rsh is not installed
</t>
  </si>
  <si>
    <t xml:space="preserve">Run the following command to uninstall `rsh` :
# zypper remove rsh
</t>
  </si>
  <si>
    <t>SUSE12-74</t>
  </si>
  <si>
    <t xml:space="preserve">Run the following command and verify `talk` is not installed:
# rpm -q talk
package talk is not installed
</t>
  </si>
  <si>
    <t xml:space="preserve">Run the following command to uninstall `talk` :
# zypper remove talk
</t>
  </si>
  <si>
    <t>SUSE12-75</t>
  </si>
  <si>
    <t xml:space="preserve">Run the following command and verify `telnet` is not installed:
# rpm -q telnet
package telnet is not installed
</t>
  </si>
  <si>
    <t xml:space="preserve">Run the following command to uninstall `telnet` :
# zypper remove telnet
</t>
  </si>
  <si>
    <t>SUSE12-76</t>
  </si>
  <si>
    <t xml:space="preserve">Run the following command and verify `openldap2-client` is not installed:
# rpm -q openldap2-client
package openldap2-client is not installed
</t>
  </si>
  <si>
    <t xml:space="preserve">Run the following command to uninstall `openldap2-client` :
# zypper remove openldap2-client
</t>
  </si>
  <si>
    <t>SUSE12-77</t>
  </si>
  <si>
    <t>Wireless networking is used when wired networks are unavailable. SuSE Linux 12 contains a wireless tool kit to allow system administrators to configure and use wireless networks.</t>
  </si>
  <si>
    <t>SUSE12-78</t>
  </si>
  <si>
    <t>SUSE12-79</t>
  </si>
  <si>
    <t>SUSE12-80</t>
  </si>
  <si>
    <t>SUSE12-81</t>
  </si>
  <si>
    <t>SUSE12-82</t>
  </si>
  <si>
    <t>SUSE12-83</t>
  </si>
  <si>
    <t>SUSE12-84</t>
  </si>
  <si>
    <t>SUSE12-85</t>
  </si>
  <si>
    <t>SUSE12-86</t>
  </si>
  <si>
    <t>SUSE12-87</t>
  </si>
  <si>
    <t>SUSE12-88</t>
  </si>
  <si>
    <t>SUSE12-89</t>
  </si>
  <si>
    <t>SUSE12-90</t>
  </si>
  <si>
    <t xml:space="preserve">Edit `/etc/default/grub` and add `'ipv6.disable=1'` to GRUB\_CMDLINE\_LINUX:
GRUB_CMDLINE_LINUX="ipv6.disable=1"
Run the following command to update the `grub2` configuration:
# grub2-mkconfig &gt; /boot/grub2/grub.cfg
</t>
  </si>
  <si>
    <t>SUSE12-91</t>
  </si>
  <si>
    <t xml:space="preserve">Run the following command to install `tcpd` :
# zypper install tcpd
</t>
  </si>
  <si>
    <t>SUSE12-92</t>
  </si>
  <si>
    <t>Run the following command to create `/etc/hosts.allow` :
# echo "ALL: /, /, ..." &gt;/etc/hosts.allow
where each `/` combination (for example, "192.168.1.0/255.255.255.0") represents one network block in use by your organization that requires access to this system.</t>
  </si>
  <si>
    <t>SUSE12-93</t>
  </si>
  <si>
    <t xml:space="preserve">Run the following command to create `/etc/hosts.deny` :
# echo "ALL: ALL" &gt;&gt; /etc/hosts.deny
</t>
  </si>
  <si>
    <t>SUSE12-94</t>
  </si>
  <si>
    <t xml:space="preserve">Run the following command and verify `Uid` and `Gid` are both `0/root` and `Access` is `644` :
# stat /etc/hosts.allow
Access: (0644/-rw-r--r--) Uid: ( 0/ root) Gid: ( 0/ root)
</t>
  </si>
  <si>
    <t xml:space="preserve">Run the following commands to set permissions on `/etc/hosts.allow` :
# chown root:root /etc/hosts.allow
# chmod 644 /etc/hosts.allow
</t>
  </si>
  <si>
    <t>SUSE12-95</t>
  </si>
  <si>
    <t xml:space="preserve">Run the following command and verify `Uid` and `Gid` are both `0/root` and `Access` is `644` :
# stat /etc/hosts.deny
Access: (0644/-rw-r--r--) Uid: ( 0/ root) Gid: ( 0/ root)
</t>
  </si>
  <si>
    <t xml:space="preserve">Run the following commands to set permissions on `/etc/hosts.deny` :
# chown root:root /etc/hosts.deny
# chmod 644 /etc/hosts.deny
</t>
  </si>
  <si>
    <t>SUSE12-96</t>
  </si>
  <si>
    <t xml:space="preserve">Edit or create the file `/etc/modprobe.d/CIS.conf` and add the following line:
install dccp /bin/true
</t>
  </si>
  <si>
    <t>SUSE12-97</t>
  </si>
  <si>
    <t xml:space="preserve">Edit or create the file `/etc/modprobe.d/CIS.conf` and add the following line:
install sctp /bin/true
</t>
  </si>
  <si>
    <t>SUSE12-98</t>
  </si>
  <si>
    <t xml:space="preserve">Edit or create the file `/etc/modprobe.d/CIS.conf` and add the following line:
install rds /bin/true
</t>
  </si>
  <si>
    <t>SUSE12-99</t>
  </si>
  <si>
    <t xml:space="preserve">Edit or create the file `/etc/modprobe.d/CIS.conf` and add the following line:
install tipc /bin/true
</t>
  </si>
  <si>
    <t>SUSE12-100</t>
  </si>
  <si>
    <t xml:space="preserve">Run the following command to install `iptables` :
# zypper install iptables
</t>
  </si>
  <si>
    <t>SUSE12-101</t>
  </si>
  <si>
    <t xml:space="preserve">Run the following command and verify that the policy for the `INPUT` , `OUTPUT` , and `FORWARD` chains is `DROP` or `REJECT` :
# iptables -L
Chain INPUT (policy DROP)
Chain FORWARD (policy DROP)
Chain OUTPUT (policy DROP)
</t>
  </si>
  <si>
    <t xml:space="preserve">Run the following commands to implement a default DROP policy:
# iptables -P INPUT DROP
# iptables -P OUTPUT DROP
# iptables -P FORWARD DROP
</t>
  </si>
  <si>
    <t>SUSE12-102</t>
  </si>
  <si>
    <t xml:space="preserve">Run the following commands to implement the loopback rules:
# iptables -A INPUT -i lo -j ACCEPT
# iptables -A OUTPUT -o lo -j ACCEPT
# iptables -A INPUT -s 127.0.0.0/8 -j DROP
</t>
  </si>
  <si>
    <t>SUSE12-103</t>
  </si>
  <si>
    <t xml:space="preserve">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</si>
  <si>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SUSE12-104</t>
  </si>
  <si>
    <t xml:space="preserve">For each port identified in the audit which does not have a firewall rule establish a proper rule for accepting inbound connections:
# iptables -A INPUT -p  --dport  -m state --state NEW -j ACCEPT
</t>
  </si>
  <si>
    <t>SUSE12-105</t>
  </si>
  <si>
    <t>SUSE12-106</t>
  </si>
  <si>
    <t xml:space="preserve">Install `rsyslog` or `syslog-ng` using one of the following commands:
# zypper install rsyslog
# zypper install syslog-ng
</t>
  </si>
  <si>
    <t>SUSE12-107</t>
  </si>
  <si>
    <t xml:space="preserve">Run the following command to set permissions on all existing log files:
# find /var/log -type f -exec chmod g-wx,o-rwx {} +
</t>
  </si>
  <si>
    <t>SUSE12-108</t>
  </si>
  <si>
    <t xml:space="preserve">Run the following command and verify result is "enabled":
# systemctl is-enabled rsyslog
enabled
</t>
  </si>
  <si>
    <t xml:space="preserve">Run the following command to enable `rsyslog` :
# systemctl enable rsyslog
</t>
  </si>
  <si>
    <t>SUSE12-109</t>
  </si>
  <si>
    <t xml:space="preserve">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
</t>
  </si>
  <si>
    <t>SUSE12-110</t>
  </si>
  <si>
    <t xml:space="preserve">Edit the `/etc/rsyslog.conf` and `/etc/rsyslog.d/*.conf` files and set `$FileCreateMode` to `0640` or more restrictive:
$FileCreateMode 0640
</t>
  </si>
  <si>
    <t>SUSE12-111</t>
  </si>
  <si>
    <t xml:space="preserve">Edit the `/etc/rsyslog.conf` and `/etc/rsyslog.d/*.conf` files and add the following line (where `loghost.example.com` is the name of your central log host).
*.* @@loghost.example.com
Run the following command to reload the `rsyslogd` configuration:
# pkill -HUP rsyslogd
</t>
  </si>
  <si>
    <t>SUSE12-112</t>
  </si>
  <si>
    <t xml:space="preserve">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
</t>
  </si>
  <si>
    <t>SUSE12-113</t>
  </si>
  <si>
    <t xml:space="preserve">Run the following command and verify result is "enabled":
# systemctl is-enabled syslog-ng
enabled
</t>
  </si>
  <si>
    <t xml:space="preserve">Run the following command to enable `syslog-ng` :
# systemctl enable syslog-ng
</t>
  </si>
  <si>
    <t>SUSE12-114</t>
  </si>
  <si>
    <t>SUSE12-115</t>
  </si>
  <si>
    <t>SUSE12-116</t>
  </si>
  <si>
    <t xml:space="preserve">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
</t>
  </si>
  <si>
    <t>SUSE12-117</t>
  </si>
  <si>
    <t>SUSE12-118</t>
  </si>
  <si>
    <t xml:space="preserve">
# cat /etc/securetty
</t>
  </si>
  <si>
    <t>SUSE12-119</t>
  </si>
  <si>
    <t xml:space="preserve">Add the following line to the `/etc/pam.d/su` file:
auth required pam_wheel.so use_uid
Create a comma separated list of users in the wheel statement in the `/etc/group` file:
wheel:x:10:root,
</t>
  </si>
  <si>
    <t>SUSE12-120</t>
  </si>
  <si>
    <t xml:space="preserve">Run the following command and verify result is "enabled":
# systemctl is-enabled cron
enabled
</t>
  </si>
  <si>
    <t xml:space="preserve">Run the following command to enable `cron` :
# systemctl enable cron
</t>
  </si>
  <si>
    <t>SUSE12-121</t>
  </si>
  <si>
    <t xml:space="preserve">Run the following command and verify `Uid` and `Gid` are both `0/root` and `Access` does not grant permissions to `group` or `other` :
# stat /etc/crontab
Access: (0600/-rw-------) Uid: ( 0/ root) Gid: ( 0/ root)
</t>
  </si>
  <si>
    <t xml:space="preserve">Run the following commands to set ownership and permissions on `/etc/crontab` :
# chown root:root /etc/crontab
# chmod og-rwx /etc/crontab
</t>
  </si>
  <si>
    <t>SUSE12-122</t>
  </si>
  <si>
    <t xml:space="preserve">Run the following command and verify `Uid` and `Gid` are both `0/root` and `Access` does not grant permissions to `group` or `other` :
# stat /etc/cron.hourly
Access: (0700/-rw-------) Uid: ( 0/ root) Gid: ( 0/ root)
</t>
  </si>
  <si>
    <t xml:space="preserve">Run the following commands to set ownership and permissions on `/etc/cron.hourly` :
# chown root:root /etc/cron.hourly
# chmod og-rwx /etc/cron.hourly
</t>
  </si>
  <si>
    <t>SUSE12-123</t>
  </si>
  <si>
    <t xml:space="preserve">Run the following command and verify `Uid` and `Gid` are both `0/root` and `Access` does not grant permissions to `group` or `other` :
# stat /etc/cron.daily
Access: (0700/-rw-------) Uid: ( 0/ root) Gid: ( 0/ root)
</t>
  </si>
  <si>
    <t xml:space="preserve">Run the following commands to set ownership and permissions on `/etc/cron.daily` :
# chown root:root /etc/cron.daily
# chmod og-rwx /etc/cron.daily
</t>
  </si>
  <si>
    <t>SUSE12-124</t>
  </si>
  <si>
    <t xml:space="preserve">Run the following command and verify `Uid` and `Gid` are both `0/root` and `Access` does not grant permissions to `group` or `other` :
# stat /etc/cron.weekly
Access: (0700/-rw-------) Uid: ( 0/ root) Gid: ( 0/ root)
</t>
  </si>
  <si>
    <t xml:space="preserve">Run the following commands to set ownership and permissions on `/etc/cron.weekly` :
# chown root:root /etc/cron.weekly
# chmod og-rwx /etc/cron.weekly
</t>
  </si>
  <si>
    <t>SUSE12-125</t>
  </si>
  <si>
    <t xml:space="preserve">Run the following command and verify `Uid` and `Gid` are both `0/root` and `Access` does not grant permissions to `group` or `other` :
# stat /etc/cron.monthly
Access: (0700/-rw-------) Uid: ( 0/ root) Gid: ( 0/ root)
</t>
  </si>
  <si>
    <t xml:space="preserve">Run the following commands to set ownership and permissions on `/etc/cron.monthly` :
# chown root:root /etc/cron.monthly
# chmod og-rwx /etc/cron.monthly
</t>
  </si>
  <si>
    <t>SUSE12-126</t>
  </si>
  <si>
    <t xml:space="preserve">Run the following command and verify `Uid` and `Gid` are both `0/root` and `Access` does not grant permissions to `group` or `other` :
# stat /etc/cron.d
Access: (0700/-rw-------) Uid: ( 0/ root) Gid: ( 0/ root)
</t>
  </si>
  <si>
    <t xml:space="preserve">Run the following commands to set ownership and permissions on `/etc/cron.d` :
# chown root:root /etc/cron.d
# chmod og-rwx /etc/cron.d
</t>
  </si>
  <si>
    <t>SUSE12-127</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</si>
  <si>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 stat /etc/cron.allow
Access: (0600/-rw-------) Uid: ( 0/ root) Gid: ( 0/ root)
# stat /etc/at.allow
Access: (0600/-rw-------) Uid: ( 0/ root) Gid: ( 0/ root)
</t>
  </si>
  <si>
    <t xml:space="preserve">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
</t>
  </si>
  <si>
    <t>SUSE12-128</t>
  </si>
  <si>
    <t>SUSE12-129</t>
  </si>
  <si>
    <t>SUSE12-130</t>
  </si>
  <si>
    <t xml:space="preserve">Edit the `/etc/ssh/sshd_config` file to set the parameter as follows:
LogLevel INFO
</t>
  </si>
  <si>
    <t>SUSE12-131</t>
  </si>
  <si>
    <t>SUSE12-132</t>
  </si>
  <si>
    <t>Setting the `MaxAuthTries` parameter to a low number will minimize the risk of successful brute force attacks to the SSH server. While the recommended setting is 3, set the number based on site policy.</t>
  </si>
  <si>
    <t xml:space="preserve">Edit the `/etc/ssh/sshd_config` file to set the parameter as follows:
MaxAuthTries 3
</t>
  </si>
  <si>
    <t>SUSE12-133</t>
  </si>
  <si>
    <t xml:space="preserve">Edit the `/etc/ssh/sshd_config` file to set the parameter as follows:
IgnoreRhosts yes
</t>
  </si>
  <si>
    <t>SUSE12-134</t>
  </si>
  <si>
    <t xml:space="preserve">Edit the `/etc/ssh/sshd_config` file to set the parameter as follows:
HostbasedAuthentication no
</t>
  </si>
  <si>
    <t>SUSE12-135</t>
  </si>
  <si>
    <t xml:space="preserve">Edit the `/etc/ssh/sshd_config` file to set the parameter as follows:
PermitRootLogin no
</t>
  </si>
  <si>
    <t>SUSE12-136</t>
  </si>
  <si>
    <t xml:space="preserve">Edit the `/etc/ssh/sshd_config` file to set the parameter as follows:
PermitEmptyPasswords no
</t>
  </si>
  <si>
    <t>SUSE12-137</t>
  </si>
  <si>
    <t xml:space="preserve">Disable SSH PermitUserEnvironment </t>
  </si>
  <si>
    <t xml:space="preserve">Edit the `/etc/ssh/sshd_config` file to set the parameter as follows:
PermitUserEnvironment no
</t>
  </si>
  <si>
    <t>SUSE12-138</t>
  </si>
  <si>
    <t>Forly approved MAC algorithms are used</t>
  </si>
  <si>
    <t xml:space="preserve">Edit the `/etc/ssh/sshd_config` file to set the parameter in accordance with site policy. The following includes all supported and accepted MACs:
MACs hmac-sha2-512-etm@openssh.com,hmac-sha2-256-etm@openssh.com,umac-128-etm@openssh.com,hmac-sha2-512,hmac-sha2-256,umac-128@openssh.com
</t>
  </si>
  <si>
    <t>SUSE12-139</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</si>
  <si>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30, the client `ssh` session will be terminated after 45 seconds of idle time.</t>
  </si>
  <si>
    <t>Run the following commands and verify `ClientAliveInterval` is 1800 or less and `ClientAliveCountMax` is 30 or less:
# grep "^ClientAliveInterval" /etc/ssh/sshd_config
ClientAliveInterval 1800
# grep "^ClientAliveCountMax" /etc/ssh/sshd_config
ClientAliveCountMax 0</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</si>
  <si>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</si>
  <si>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SUSE12-140</t>
  </si>
  <si>
    <t xml:space="preserve">Edit the `/etc/ssh/sshd_config` file to set the parameter as follows:
LoginGraceTime 60
</t>
  </si>
  <si>
    <t>SUSE12-141</t>
  </si>
  <si>
    <t xml:space="preserve">Edit the `/etc/ssh/sshd_config` file to set one or more of the parameter as follows:
AllowUsers 
AllowGroups 
DenyUsers 
DenyGroups 
</t>
  </si>
  <si>
    <t>SUSE12-142</t>
  </si>
  <si>
    <t xml:space="preserve">Edit the `/etc/ssh/sshd_config` file to set the parameter as follows:
Banner /etc/issue.net
</t>
  </si>
  <si>
    <t>SUSE12-143</t>
  </si>
  <si>
    <t>SUSE12-144</t>
  </si>
  <si>
    <t xml:space="preserve">Edit the `/etc/pam.d/common-auth` file and add the following `pam_tally2.so` line:
auth required pam_tally2.so onerr=fail audit silent deny=3 unlock_time=7200
Edit the `/etc/pam.d/common-account` file and add the following `pam_tally2.so` line:
account required pam_tally2.so
</t>
  </si>
  <si>
    <t>SUSE12-145</t>
  </si>
  <si>
    <t xml:space="preserve">Run the following commands and ensure the `remember` option is '`5`' or more and included in all results:
# egrep '^password\s+required\s+pam_pwhistory.so' /etc/pam.d/common-password
password required pam_pwhistory.so remember=5
</t>
  </si>
  <si>
    <t xml:space="preserve">Edit the `/etc/pam.d/common-password` file to include the `remember` option and conform to site policy as shown:
password required pam_pwhistory.so remember=24
</t>
  </si>
  <si>
    <t>SUSE12-146</t>
  </si>
  <si>
    <t xml:space="preserve">Edit the `/etc/pam.d/common-password` file to include the `sha512` option for `pam_unix.so` as shown:
password required pam_unix.so sha512
</t>
  </si>
  <si>
    <t>SUSE12-147</t>
  </si>
  <si>
    <t>There are a number of accounts provided with SuSE 12 that are used to manage applications and are not intended to provide an interactive shell.</t>
  </si>
  <si>
    <t>It is important to make sure that accounts that are not being used by regular users are prevented from being used to provide an interactive shell. By default SuSE 12 sets the password field for these accounts to an invalid string, but it is also recommended that the shell field in the password file be set to `/sbin/nologin` . This prevents the account from potentially being used to run any commands.</t>
  </si>
  <si>
    <t xml:space="preserve">Set the shell for any accounts returned by the audit script to `/sbin/nologin` :
# usermod -s /sbin/nologin 
The following script will automatically set all user shells required to `/sbin/nologin` and lock the `sync` , `shutdown` , and `halt` users:
#!/bin/bash
for user in `awk -F: '($3 &lt; 1000) {print $1 }' /etc/passwd` ; do
 if [ $user != "root" ]; then
 usermod -L $user
 if [ $user != "sync" ] &amp;&amp; [ $user != "shutdown" ] &amp; then
 usermod -s /sbin/nologin $user
 fi
 fi
done
</t>
  </si>
  <si>
    <t>SUSE12-148</t>
  </si>
  <si>
    <t xml:space="preserve">Run the following command and verify the result is `0` :
# grep "^root:" /etc/passwd | cut -f4 -d:
0
</t>
  </si>
  <si>
    <t xml:space="preserve">Run the following command to set the `root` user default group to GID `0` :
# usermod -g 0 root
</t>
  </si>
  <si>
    <t>SUSE12-149</t>
  </si>
  <si>
    <t>SUSE12-150</t>
  </si>
  <si>
    <t>Run the following command and verify PASS_MAX_DAYS is 90 or less for Standard Users:
# grep PASS_MAX_DAYS /etc/login.defs
PASS_MAX_DAYS 90
PASS_MAX_DAYS is 60 or less for Administrators:
 # grep PASS_MAX_DAYS /etc/login.defs
PASS_MAX_DAYS 60
Verify all users with a password have their maximum days between password change set to 90 or less:
# egrep ^[^:]+:[^\!*] /etc/shadow | cut -d: -f1
* 
# chage --list 
Maximum number of days between password change : 90 (Standard Users)
60 (Administrators).</t>
  </si>
  <si>
    <t>SUSE12-151</t>
  </si>
  <si>
    <t xml:space="preserve">Run the following command and verify `PASS_MIN_DAYS` is 7 or more:
# grep PASS_MIN_DAYS /etc/login.defs
PASS_MIN_DAYS 1
Verify all users with a password have their minimum days between password change set to 1 or more:
# egrep ^[^:]+:[^\!*] /etc/shadow | cut -d: -f1
* 
# chage --list 
Minimum number of days between password change : 1
</t>
  </si>
  <si>
    <t xml:space="preserve">Set the `PASS_MIN_DAYS` parameter to 1 in `/etc/login.defs` :
PASS_MIN_DAYS 1
Modify user parameters for all users with a password set to match:
# chage --mindays 1
</t>
  </si>
  <si>
    <t>SUSE12-152</t>
  </si>
  <si>
    <t xml:space="preserve">Run the following command and verify `PASS_WARN_AGE` is 7 or more:
# grep PASS_WARN_AGE /etc/login.defs
PASS_WARN_AGE 7
Verify all users with a password have their number of days of warning before password expires set to 14 or more:
# egrep ^[^:]+:[^\!*] /etc/shadow | cut -d: -f1
# chage --list 
Number of days of warning before password expires : 14
</t>
  </si>
  <si>
    <t xml:space="preserve">Set the `PASS_WARN_AGE` parameter to 14 in `/etc/login.defs` :
PASS_WARN_AGE 14
Modify user parameters for all users with a password set to match:
# chage --warndays 14
</t>
  </si>
  <si>
    <t>SUSE12-153</t>
  </si>
  <si>
    <t xml:space="preserve">Run the following command and verify `INACTIVE` is 120 or less:
# useradd -D | grep INACTIVE
INACTIVE=30
Verify all users with a password have Password inactive no more than 30 days after password expires:
# egrep ^[^:]+:[^\!*] /etc/shadow | cut -d: -f1
* 
# chage --list 
Password inactive : 
</t>
  </si>
  <si>
    <t xml:space="preserve">Run the following command to set the default password inactivity period to 30 days:
# useradd -D -f 120
Modify user parameters for all users with a password set to match:
# chage --inactive 120
</t>
  </si>
  <si>
    <t>SUSE12-154</t>
  </si>
  <si>
    <t xml:space="preserve">Verify no users with a have Password change date in the future:
# cat /etc/shadow | cut -d: -f1
* 
# chage --list 
Last Change : 
</t>
  </si>
  <si>
    <t>SUSE12-155</t>
  </si>
  <si>
    <t xml:space="preserve">Run the following command and verify `Uid` and `Gid` are both `0/root` and `Access` is `644` :
# stat /etc/passwd
Access: (0644/-rw-r--r--) Uid: ( 0/ root) Gid: ( 0/ root)
</t>
  </si>
  <si>
    <t xml:space="preserve">Run the following command to set permissions on `/etc/passwd` :
# chown root:root /etc/passwd
# chmod 644 /etc/passwd
</t>
  </si>
  <si>
    <t>SUSE12-156</t>
  </si>
  <si>
    <t>SUSE12-157</t>
  </si>
  <si>
    <t xml:space="preserve">Run the following command and verify `Uid` and `Gid` are both `0/root` and `Access` is `644` :
# stat /etc/group
Access: (0644/-rw-r--r--) Uid: ( 0/ root) Gid: ( 0/ root)
</t>
  </si>
  <si>
    <t xml:space="preserve">Run the following command to set permissions on `/etc/group` :
# chown root:root /etc/group
# chmod 644 /etc/group
</t>
  </si>
  <si>
    <t>SUSE12-158</t>
  </si>
  <si>
    <t>The `/etc/gshadow` file is used to store the information about groups that is critical to the security of those accounts, such as the hashed password and other security information.</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</si>
  <si>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</si>
  <si>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 xml:space="preserve">Run the one of the following chown commands as appropriate and the chmod to set permissions on `/etc/gshadow`:
# chown root:root /etc/gshadow
# chown root:shadow /etc/gshadow
# chmod o-rwx,g-rw /etc/gshadow
</t>
  </si>
  <si>
    <t>SUSE12-159</t>
  </si>
  <si>
    <t>The `/etc/passwd-` file contains backup user account information.</t>
  </si>
  <si>
    <t xml:space="preserve">Run the following command and verify `Uid` and `Gid` are both `0/root` and `Access` is `644` or more restrictive:
# stat /etc/passwd-
Access: (0644/-rw-------) Uid: ( 0/ root) Gid: ( 0/ root)
</t>
  </si>
  <si>
    <t>It is critical to ensure that the `/etc/passwd-` file is protected from unauthorized access. Although it is protected by default, the file permissions could be changed either inadvertently or through malicious actions.</t>
  </si>
  <si>
    <t xml:space="preserve">Run the following command to set permissions on `/etc/passwd-` :
# chown root:root /etc/passwd-
# chmod u-x,go-wx /etc/passwd-
</t>
  </si>
  <si>
    <t>SUSE12-160</t>
  </si>
  <si>
    <t xml:space="preserve">Configure Permissions on /etc/group.old </t>
  </si>
  <si>
    <t>The `/etc/shadow-` file is used to store backup information about user accounts that is critical to the security of those accounts, such as the hashed password and other security information.</t>
  </si>
  <si>
    <t xml:space="preserve">File permissions on the file /etc/group- are set to 600 or more restrictive. 
Output contains the following:
-rw------- 1 root root </t>
  </si>
  <si>
    <t>It is critical to ensure that the `/etc/shadow-`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</si>
  <si>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`/etc/shadow-` :
# chown root:root /etc/shadow-
# chown root:shadow /etc/shadow-
# chmod o-rwx,g-rw /etc/shadow-
</t>
  </si>
  <si>
    <t>SUSE12-161</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</si>
  <si>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</si>
  <si>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</si>
  <si>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</si>
  <si>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</si>
  <si>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SUSE12-162</t>
  </si>
  <si>
    <t>SUSE12-163</t>
  </si>
  <si>
    <t>SUSE12-164</t>
  </si>
  <si>
    <t xml:space="preserve">Run the following command to list SUID files:
# df --local -P | awk {'if (NR!=1) print $6'} | xargs -I '{}' find '{}' -xdev -type f -perm -4000
The command above only searches local filesystems, there may still be compromised items on network mounted partitions. The following command can be run manually for individual partitions if needed:
# find 
	 -xdev -type f -perm -4000
</t>
  </si>
  <si>
    <t>6.1.13</t>
  </si>
  <si>
    <t>SUSE12-165</t>
  </si>
  <si>
    <t xml:space="preserve">Run the following command to list SGID files:
# df --local -P | awk {'if (NR!=1) print $6'} | xargs -I '{}' find '{}' -xdev -type f -perm -2000
The command above only searches local filesystems, there may still be compromised items on network mounted partitions. The following command can be run manually for individual partitions if needed:
# find 
	 -xdev -type f -perm -2000
</t>
  </si>
  <si>
    <t>6.1.14</t>
  </si>
  <si>
    <t>SUSE12-166</t>
  </si>
  <si>
    <t>SUSE12-167</t>
  </si>
  <si>
    <t>SUSE12-168</t>
  </si>
  <si>
    <t>SUSE12-169</t>
  </si>
  <si>
    <t>SUSE12-170</t>
  </si>
  <si>
    <t>SUSE12-171</t>
  </si>
  <si>
    <t xml:space="preserve">Run the following script and verify no results are returned:
#!/bin/bash
if [ " `echo $PATH | grep ::` " != "" ]; then
 echo "Empty Directory in PATH (::)"
fi
if [ " `echo $PATH | grep :$` " != "" ]; then
 echo "Trailing : in PATH"
fi
p= `echo $PATH | sed -e 's/::/:/' -e 's/:$//' -e 's/:/ /g'` 
set -- $p
while [ "$1" != "" ]; do
 if [ "$1" = "." ]; then
 echo "PATH contains ."
 shift
 continue
 fi
 if [ -d $1 ]; then
 dirperm= `ls -ldH $1 | cut -f1 -d" "` 
 if [ `echo $dirperm | cut -c6` != "-" ]; then
 echo "Group Write permission set on directory $1"
 fi
 if [ `echo $dirperm | cut -c9` != "-" ]; then
 echo "Other Write permission set on directory $1"
 fi
 dirown= `ls -ldH $1 | awk '{print $3}'` 
 if [ "$dirown" != "root" ] ; then
 echo $1 is not owned by root
 fi
 else
 echo $1 is not a directory
 fi
 shift
done
</t>
  </si>
  <si>
    <t>SUSE12-172</t>
  </si>
  <si>
    <t>SUSE12-173</t>
  </si>
  <si>
    <t>SUSE12-174</t>
  </si>
  <si>
    <t>SUSE12-175</t>
  </si>
  <si>
    <t>SUSE12-176</t>
  </si>
  <si>
    <t>SUSE12-177</t>
  </si>
  <si>
    <t>SUSE12-178</t>
  </si>
  <si>
    <t>SUSE12-179</t>
  </si>
  <si>
    <t>SUSE12-180</t>
  </si>
  <si>
    <t>SUSE12-181</t>
  </si>
  <si>
    <t>SUSE12-182</t>
  </si>
  <si>
    <t>SUSE12-183</t>
  </si>
  <si>
    <t>SUSE12-184</t>
  </si>
  <si>
    <t>SUSE12-185</t>
  </si>
  <si>
    <t>Change Log</t>
  </si>
  <si>
    <t>Version</t>
  </si>
  <si>
    <t>Date</t>
  </si>
  <si>
    <t>Description of Changes</t>
  </si>
  <si>
    <t>Author</t>
  </si>
  <si>
    <t>First Release</t>
  </si>
  <si>
    <t>Booz Allen Hamilton</t>
  </si>
  <si>
    <t>Added baseline Criticality Score and Issue Codes, weighted test cases based on criticality, and updated Results Tab</t>
  </si>
  <si>
    <t>Updated issue codes</t>
  </si>
  <si>
    <t>Updated Issue Codes and Addressed Pub 1075 Release</t>
  </si>
  <si>
    <t>Updated issue code table</t>
  </si>
  <si>
    <t>Added SUSE Linux 12 for audit. Minor content changes.</t>
  </si>
  <si>
    <t>Internal Updates</t>
  </si>
  <si>
    <t>Updated issue code table.</t>
  </si>
  <si>
    <t>Added SUSE Linux 11, Added SUSE Linux 12, and Updated issue code table</t>
  </si>
  <si>
    <t xml:space="preserve">Internal Updates and updated issue code table </t>
  </si>
  <si>
    <t>Appendix</t>
  </si>
  <si>
    <t>SCSEM Sources:</t>
  </si>
  <si>
    <t>This SCSEM was created for the IRS Office of Safeguards based on the following resources.</t>
  </si>
  <si>
    <t>▪ IRS Publication 1075, Tax Information Security Guidelines for Federal, State and Local Agencies (October 2014)</t>
  </si>
  <si>
    <t>▪ NIST SP 800-53 Rev. 4, Recommended Security Controls for Federal Information Systems and Organizations (April 2013)</t>
  </si>
  <si>
    <t>▪ CIS SUSE Linux Enterprise Server 11 Benchmark v1.0.0.pdf</t>
  </si>
  <si>
    <t>▪ CIS SUSE Linux Enterprise 12 Benchmark v2.0.0.pdf</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</si>
  <si>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</si>
  <si>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</si>
  <si>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</si>
  <si>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</si>
  <si>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</si>
  <si>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</si>
  <si>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</si>
  <si>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</si>
  <si>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</si>
  <si>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</si>
  <si>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</si>
  <si>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</si>
  <si>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</si>
  <si>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</si>
  <si>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</si>
  <si>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Support Table</t>
  </si>
  <si>
    <t>Service Pack Release</t>
  </si>
  <si>
    <t>FCS Date</t>
  </si>
  <si>
    <t>General Ends</t>
  </si>
  <si>
    <t>SUSE Linux Enterprise Server 11</t>
  </si>
  <si>
    <t>SUSE Linux Enterprise Server 11 SP1</t>
  </si>
  <si>
    <t>SUSE Linux Enterprise Server 11 SP2</t>
  </si>
  <si>
    <t>SUSE Linux Enterprise Server 11 SP3</t>
  </si>
  <si>
    <t>TBD</t>
  </si>
  <si>
    <t>SUSE Product Support:</t>
  </si>
  <si>
    <t>https://www.suse.com/support/policy.html</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</si>
  <si>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</si>
  <si>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</si>
  <si>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</si>
  <si>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</si>
  <si>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</si>
  <si>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</si>
  <si>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</si>
  <si>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</si>
  <si>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</si>
  <si>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</si>
  <si>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</si>
  <si>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</si>
  <si>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</si>
  <si>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</si>
  <si>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</si>
  <si>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</si>
  <si>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</si>
  <si>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</si>
  <si>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</si>
  <si>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</si>
  <si>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</si>
  <si>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</si>
  <si>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</si>
  <si>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</si>
  <si>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</si>
  <si>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</si>
  <si>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</si>
  <si>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</si>
  <si>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</si>
  <si>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</si>
  <si>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</si>
  <si>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</si>
  <si>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</si>
  <si>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</si>
  <si>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</si>
  <si>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</si>
  <si>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</si>
  <si>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</si>
  <si>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</si>
  <si>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</si>
  <si>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</si>
  <si>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</si>
  <si>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</si>
  <si>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</si>
  <si>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</si>
  <si>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</si>
  <si>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</si>
  <si>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</si>
  <si>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</si>
  <si>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</si>
  <si>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</si>
  <si>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</si>
  <si>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</si>
  <si>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</si>
  <si>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</si>
  <si>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</si>
  <si>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</si>
  <si>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</si>
  <si>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</si>
  <si>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</si>
  <si>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</si>
  <si>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</si>
  <si>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</si>
  <si>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</si>
  <si>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</si>
  <si>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</si>
  <si>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</si>
  <si>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</si>
  <si>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</si>
  <si>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</si>
  <si>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</si>
  <si>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</si>
  <si>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</si>
  <si>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</si>
  <si>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</si>
  <si>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</si>
  <si>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</si>
  <si>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</si>
  <si>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</si>
  <si>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</si>
  <si>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</si>
  <si>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</si>
  <si>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</si>
  <si>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</si>
  <si>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</si>
  <si>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</si>
  <si>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</si>
  <si>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</si>
  <si>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</si>
  <si>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</si>
  <si>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</si>
  <si>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</si>
  <si>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</si>
  <si>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</si>
  <si>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</si>
  <si>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</si>
  <si>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</si>
  <si>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</si>
  <si>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</si>
  <si>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</si>
  <si>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</si>
  <si>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</si>
  <si>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</si>
  <si>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</si>
  <si>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</si>
  <si>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</si>
  <si>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</si>
  <si>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</si>
  <si>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</si>
  <si>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</si>
  <si>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</si>
  <si>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</si>
  <si>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</si>
  <si>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</si>
  <si>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</si>
  <si>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</si>
  <si>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</si>
  <si>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</si>
  <si>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</si>
  <si>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</si>
  <si>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</si>
  <si>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</si>
  <si>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</si>
  <si>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</si>
  <si>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</si>
  <si>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</si>
  <si>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</si>
  <si>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</si>
  <si>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</si>
  <si>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</si>
  <si>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</si>
  <si>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</si>
  <si>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</si>
  <si>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</si>
  <si>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</si>
  <si>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</si>
  <si>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</si>
  <si>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</si>
  <si>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</si>
  <si>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</si>
  <si>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</si>
  <si>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</si>
  <si>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</si>
  <si>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</si>
  <si>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</si>
  <si>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</si>
  <si>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</si>
  <si>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</si>
  <si>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</si>
  <si>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</si>
  <si>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</si>
  <si>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</si>
  <si>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</si>
  <si>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</si>
  <si>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</si>
  <si>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</si>
  <si>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</si>
  <si>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</si>
  <si>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</si>
  <si>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</si>
  <si>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</si>
  <si>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</si>
  <si>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</si>
  <si>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</si>
  <si>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</si>
  <si>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</si>
  <si>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</si>
  <si>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</si>
  <si>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</si>
  <si>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</si>
  <si>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</si>
  <si>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</si>
  <si>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</si>
  <si>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</si>
  <si>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</si>
  <si>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</si>
  <si>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</si>
  <si>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</si>
  <si>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</si>
  <si>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</si>
  <si>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</si>
  <si>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</si>
  <si>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</si>
  <si>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</si>
  <si>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</si>
  <si>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</si>
  <si>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</si>
  <si>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</si>
  <si>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</si>
  <si>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</si>
  <si>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</si>
  <si>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</si>
  <si>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</si>
  <si>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</si>
  <si>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</si>
  <si>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</si>
  <si>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</si>
  <si>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</si>
  <si>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</si>
  <si>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</si>
  <si>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</si>
  <si>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</si>
  <si>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</si>
  <si>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</si>
  <si>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</si>
  <si>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</si>
  <si>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</si>
  <si>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</si>
  <si>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</si>
  <si>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</si>
  <si>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</si>
  <si>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</si>
  <si>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</si>
  <si>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</si>
  <si>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</si>
  <si>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</si>
  <si>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</si>
  <si>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</si>
  <si>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</si>
  <si>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</si>
  <si>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</si>
  <si>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</si>
  <si>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</si>
  <si>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</si>
  <si>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</si>
  <si>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</si>
  <si>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</si>
  <si>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</si>
  <si>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</si>
  <si>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</si>
  <si>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</si>
  <si>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</si>
  <si>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</si>
  <si>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</si>
  <si>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</si>
  <si>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</si>
  <si>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</si>
  <si>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</si>
  <si>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</si>
  <si>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</si>
  <si>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</si>
  <si>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</si>
  <si>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</si>
  <si>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</si>
  <si>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</si>
  <si>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</si>
  <si>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</si>
  <si>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</si>
  <si>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</si>
  <si>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</si>
  <si>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</si>
  <si>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</si>
  <si>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</si>
  <si>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</si>
  <si>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</si>
  <si>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</si>
  <si>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</si>
  <si>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</si>
  <si>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</si>
  <si>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</si>
  <si>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</si>
  <si>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</si>
  <si>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</si>
  <si>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</si>
  <si>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</si>
  <si>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</si>
  <si>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</si>
  <si>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</si>
  <si>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</si>
  <si>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</si>
  <si>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</si>
  <si>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</si>
  <si>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</si>
  <si>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</si>
  <si>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</si>
  <si>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</si>
  <si>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</si>
  <si>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</si>
  <si>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</si>
  <si>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</si>
  <si>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</si>
  <si>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</si>
  <si>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</si>
  <si>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</si>
  <si>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</si>
  <si>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</si>
  <si>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</si>
  <si>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</si>
  <si>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</si>
  <si>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</si>
  <si>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</si>
  <si>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</si>
  <si>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</si>
  <si>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</si>
  <si>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</si>
  <si>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</si>
  <si>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</si>
  <si>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</si>
  <si>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</si>
  <si>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</si>
  <si>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</si>
  <si>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</si>
  <si>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</si>
  <si>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</si>
  <si>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</si>
  <si>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</si>
  <si>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</si>
  <si>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</si>
  <si>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</si>
  <si>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</si>
  <si>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</si>
  <si>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</si>
  <si>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</si>
  <si>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</si>
  <si>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</si>
  <si>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</si>
  <si>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</si>
  <si>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</si>
  <si>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</si>
  <si>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</si>
  <si>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</si>
  <si>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</si>
  <si>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</si>
  <si>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</si>
  <si>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</si>
  <si>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</si>
  <si>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</si>
  <si>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</si>
  <si>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</si>
  <si>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</si>
  <si>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</si>
  <si>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</si>
  <si>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</si>
  <si>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</si>
  <si>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</si>
  <si>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</si>
  <si>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</si>
  <si>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</si>
  <si>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</si>
  <si>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</si>
  <si>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</si>
  <si>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</si>
  <si>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</si>
  <si>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</si>
  <si>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</si>
  <si>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</si>
  <si>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</si>
  <si>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</si>
  <si>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</si>
  <si>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</si>
  <si>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</si>
  <si>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</si>
  <si>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</si>
  <si>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</si>
  <si>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</si>
  <si>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</si>
  <si>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</si>
  <si>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</si>
  <si>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</si>
  <si>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</si>
  <si>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</si>
  <si>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</si>
  <si>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</si>
  <si>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</si>
  <si>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</si>
  <si>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</si>
  <si>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</si>
  <si>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</si>
  <si>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</si>
  <si>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</si>
  <si>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</si>
  <si>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</si>
  <si>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</si>
  <si>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</si>
  <si>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</si>
  <si>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</si>
  <si>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</si>
  <si>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</si>
  <si>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</si>
  <si>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</si>
  <si>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</si>
  <si>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</si>
  <si>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</si>
  <si>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</si>
  <si>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</si>
  <si>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</si>
  <si>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</si>
  <si>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</si>
  <si>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</si>
  <si>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</si>
  <si>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</si>
  <si>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</si>
  <si>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</si>
  <si>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</si>
  <si>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</si>
  <si>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</si>
  <si>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</si>
  <si>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</si>
  <si>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</si>
  <si>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</si>
  <si>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</si>
  <si>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</si>
  <si>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</si>
  <si>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</si>
  <si>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</si>
  <si>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</si>
  <si>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</si>
  <si>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</si>
  <si>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</si>
  <si>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</si>
  <si>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</si>
  <si>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</si>
  <si>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</si>
  <si>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</si>
  <si>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</si>
  <si>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</si>
  <si>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</si>
  <si>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</si>
  <si>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</si>
  <si>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</si>
  <si>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</si>
  <si>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</si>
  <si>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</si>
  <si>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</si>
  <si>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</si>
  <si>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</si>
  <si>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</si>
  <si>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</si>
  <si>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</si>
  <si>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</si>
  <si>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</si>
  <si>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</si>
  <si>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</si>
  <si>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</si>
  <si>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</si>
  <si>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</si>
  <si>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</si>
  <si>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</si>
  <si>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</si>
  <si>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</si>
  <si>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</si>
  <si>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</si>
  <si>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</si>
  <si>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</si>
  <si>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</si>
  <si>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</si>
  <si>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</si>
  <si>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</si>
  <si>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</si>
  <si>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</si>
  <si>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</si>
  <si>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</si>
  <si>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</si>
  <si>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</si>
  <si>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</si>
  <si>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</si>
  <si>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</si>
  <si>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</si>
  <si>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</si>
  <si>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</si>
  <si>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</si>
  <si>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</si>
  <si>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</si>
  <si>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</si>
  <si>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</si>
  <si>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</si>
  <si>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</si>
  <si>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</si>
  <si>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</si>
  <si>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</si>
  <si>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</si>
  <si>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</si>
  <si>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</si>
  <si>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</si>
  <si>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</si>
  <si>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</si>
  <si>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</si>
  <si>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</si>
  <si>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</si>
  <si>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</si>
  <si>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</si>
  <si>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</si>
  <si>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</si>
  <si>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</si>
  <si>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</si>
  <si>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</si>
  <si>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</si>
  <si>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</si>
  <si>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</si>
  <si>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</si>
  <si>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</si>
  <si>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</si>
  <si>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</si>
  <si>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</si>
  <si>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</si>
  <si>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</si>
  <si>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</si>
  <si>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</si>
  <si>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</si>
  <si>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</si>
  <si>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</si>
  <si>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</si>
  <si>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</si>
  <si>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</si>
  <si>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</si>
  <si>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</si>
  <si>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</si>
  <si>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</si>
  <si>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</si>
  <si>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</si>
  <si>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</si>
  <si>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</si>
  <si>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</si>
  <si>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</si>
  <si>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</si>
  <si>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</si>
  <si>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</si>
  <si>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</si>
  <si>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</si>
  <si>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</si>
  <si>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</si>
  <si>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</si>
  <si>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</si>
  <si>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</si>
  <si>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</si>
  <si>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</si>
  <si>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</si>
  <si>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</si>
  <si>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</si>
  <si>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</si>
  <si>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</si>
  <si>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</si>
  <si>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</si>
  <si>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</si>
  <si>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</si>
  <si>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</si>
  <si>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</si>
  <si>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</si>
  <si>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</si>
  <si>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</si>
  <si>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</si>
  <si>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</si>
  <si>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</si>
  <si>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</si>
  <si>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</si>
  <si>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</si>
  <si>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</si>
  <si>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</si>
  <si>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</si>
  <si>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</si>
  <si>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</si>
  <si>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</si>
  <si>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</si>
  <si>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</si>
  <si>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</si>
  <si>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</si>
  <si>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</si>
  <si>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</si>
  <si>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</si>
  <si>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</si>
  <si>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</si>
  <si>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</si>
  <si>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</si>
  <si>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</si>
  <si>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</si>
  <si>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</si>
  <si>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</si>
  <si>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</si>
  <si>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</si>
  <si>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</si>
  <si>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</si>
  <si>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</si>
  <si>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</si>
  <si>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</si>
  <si>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</si>
  <si>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</si>
  <si>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</si>
  <si>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</si>
  <si>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</si>
  <si>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</si>
  <si>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</si>
  <si>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</si>
  <si>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</si>
  <si>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</si>
  <si>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</si>
  <si>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</si>
  <si>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</si>
  <si>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</si>
  <si>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</si>
  <si>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</si>
  <si>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</si>
  <si>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</si>
  <si>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</si>
  <si>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</si>
  <si>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</si>
  <si>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</si>
  <si>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</si>
  <si>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</si>
  <si>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</si>
  <si>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</si>
  <si>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</si>
  <si>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</si>
  <si>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</si>
  <si>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</si>
  <si>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</si>
  <si>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</si>
  <si>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</si>
  <si>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</si>
  <si>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</si>
  <si>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</si>
  <si>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</si>
  <si>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</si>
  <si>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</si>
  <si>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</si>
  <si>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</si>
  <si>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</si>
  <si>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</si>
  <si>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</si>
  <si>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</si>
  <si>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</si>
  <si>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</si>
  <si>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</si>
  <si>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</si>
  <si>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</si>
  <si>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</si>
  <si>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</si>
  <si>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</si>
  <si>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</si>
  <si>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</si>
  <si>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</si>
  <si>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</si>
  <si>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</si>
  <si>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</si>
  <si>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</si>
  <si>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</si>
  <si>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</si>
  <si>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</si>
  <si>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</si>
  <si>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</si>
  <si>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</si>
  <si>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</si>
  <si>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</si>
  <si>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</si>
  <si>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</si>
  <si>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</si>
  <si>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</si>
  <si>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</si>
  <si>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</si>
  <si>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</si>
  <si>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</si>
  <si>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</si>
  <si>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</si>
  <si>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</si>
  <si>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</si>
  <si>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</si>
  <si>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</si>
  <si>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</si>
  <si>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</si>
  <si>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</si>
  <si>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</si>
  <si>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</si>
  <si>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</si>
  <si>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</si>
  <si>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</si>
  <si>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</si>
  <si>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</si>
  <si>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</si>
  <si>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</si>
  <si>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</si>
  <si>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</si>
  <si>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</si>
  <si>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</si>
  <si>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</si>
  <si>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</si>
  <si>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</si>
  <si>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</si>
  <si>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</si>
  <si>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</si>
  <si>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</si>
  <si>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</si>
  <si>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</si>
  <si>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</si>
  <si>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</si>
  <si>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</si>
  <si>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</si>
  <si>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</si>
  <si>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</si>
  <si>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</si>
  <si>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</si>
  <si>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</si>
  <si>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</si>
  <si>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</si>
  <si>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</si>
  <si>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</si>
  <si>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</si>
  <si>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</si>
  <si>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</si>
  <si>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</si>
  <si>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</si>
  <si>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</si>
  <si>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</si>
  <si>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</si>
  <si>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</si>
  <si>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</si>
  <si>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</si>
  <si>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</si>
  <si>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</si>
  <si>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</si>
  <si>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</si>
  <si>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</si>
  <si>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</si>
  <si>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</si>
  <si>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</si>
  <si>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</si>
  <si>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</si>
  <si>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</si>
  <si>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</si>
  <si>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</si>
  <si>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</si>
  <si>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</si>
  <si>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</si>
  <si>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</si>
  <si>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</si>
  <si>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</si>
  <si>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</si>
  <si>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</si>
  <si>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</si>
  <si>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</si>
  <si>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</si>
  <si>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</si>
  <si>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</si>
  <si>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</si>
  <si>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</si>
  <si>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</si>
  <si>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</si>
  <si>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</si>
  <si>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</si>
  <si>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</si>
  <si>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</si>
  <si>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</si>
  <si>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</si>
  <si>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</si>
  <si>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</si>
  <si>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</si>
  <si>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</si>
  <si>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</si>
  <si>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</si>
  <si>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</si>
  <si>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</si>
  <si>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</si>
  <si>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</si>
  <si>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</si>
  <si>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</si>
  <si>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</si>
  <si>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</si>
  <si>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</si>
  <si>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</si>
  <si>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</si>
  <si>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</si>
  <si>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</si>
  <si>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</si>
  <si>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</si>
  <si>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</si>
  <si>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</si>
  <si>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</si>
  <si>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</si>
  <si>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</si>
  <si>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</si>
  <si>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</si>
  <si>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</si>
  <si>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</si>
  <si>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</si>
  <si>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</si>
  <si>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</si>
  <si>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</si>
  <si>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</si>
  <si>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</si>
  <si>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</si>
  <si>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</si>
  <si>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</si>
  <si>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</si>
  <si>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</si>
  <si>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</si>
  <si>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</si>
  <si>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</si>
  <si>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</si>
  <si>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</si>
  <si>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</si>
  <si>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</si>
  <si>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</si>
  <si>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</si>
  <si>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</si>
  <si>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</si>
  <si>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</si>
  <si>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</si>
  <si>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</si>
  <si>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</si>
  <si>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</si>
  <si>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</si>
  <si>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</si>
  <si>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</si>
  <si>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</si>
  <si>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</si>
  <si>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</si>
  <si>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</si>
  <si>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</si>
  <si>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</si>
  <si>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</si>
  <si>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</si>
  <si>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</si>
  <si>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</si>
  <si>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</si>
  <si>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</si>
  <si>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</si>
  <si>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</si>
  <si>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</si>
  <si>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</si>
  <si>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</si>
  <si>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</si>
  <si>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</si>
  <si>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</si>
  <si>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</si>
  <si>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</si>
  <si>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</si>
  <si>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</si>
  <si>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</si>
  <si>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</si>
  <si>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</si>
  <si>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</si>
  <si>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</si>
  <si>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</si>
  <si>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</si>
  <si>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</si>
  <si>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</si>
  <si>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</si>
  <si>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</si>
  <si>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</si>
  <si>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</si>
  <si>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</si>
  <si>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</si>
  <si>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</si>
  <si>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</si>
  <si>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</si>
  <si>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</si>
  <si>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</si>
  <si>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</si>
  <si>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</si>
  <si>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</si>
  <si>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</si>
  <si>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</si>
  <si>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</si>
  <si>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</si>
  <si>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</si>
  <si>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</si>
  <si>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</si>
  <si>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</si>
  <si>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</si>
  <si>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</si>
  <si>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</si>
  <si>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</si>
  <si>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</si>
  <si>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</si>
  <si>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</si>
  <si>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</si>
  <si>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</si>
  <si>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</si>
  <si>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</si>
  <si>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</si>
  <si>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</si>
  <si>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</si>
  <si>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</si>
  <si>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</si>
  <si>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</si>
  <si>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</si>
  <si>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</si>
  <si>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</si>
  <si>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</si>
  <si>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</si>
  <si>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</si>
  <si>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</si>
  <si>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</si>
  <si>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</si>
  <si>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</si>
  <si>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</si>
  <si>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</si>
  <si>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</si>
  <si>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</si>
  <si>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</si>
  <si>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</si>
  <si>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</si>
  <si>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</si>
  <si>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</si>
  <si>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</si>
  <si>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</si>
  <si>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</si>
  <si>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</si>
  <si>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</si>
  <si>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</si>
  <si>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</si>
  <si>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</si>
  <si>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</si>
  <si>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</si>
  <si>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</si>
  <si>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</si>
  <si>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</si>
  <si>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</si>
  <si>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</si>
  <si>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</si>
  <si>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</si>
  <si>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</si>
  <si>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</si>
  <si>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</si>
  <si>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</si>
  <si>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</si>
  <si>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</si>
  <si>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</si>
  <si>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</si>
  <si>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</si>
  <si>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</si>
  <si>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</si>
  <si>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</si>
  <si>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</si>
  <si>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</si>
  <si>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</si>
  <si>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</si>
  <si>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</si>
  <si>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</si>
  <si>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</si>
  <si>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</si>
  <si>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</si>
  <si>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</si>
  <si>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</si>
  <si>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</si>
  <si>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</si>
  <si>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</si>
  <si>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</si>
  <si>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</si>
  <si>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</si>
  <si>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</si>
  <si>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</si>
  <si>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</si>
  <si>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</si>
  <si>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</si>
  <si>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</si>
  <si>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</si>
  <si>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</si>
  <si>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</si>
  <si>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</si>
  <si>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</si>
  <si>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</si>
  <si>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</si>
  <si>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</si>
  <si>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Set the nodev option on the /tmp partition to ensure that users cannot attempt to create block or character special devices in `/tmp`. One method to achieve the recommended state is to execute the following command(s):
Edit the `/etc/fstab` file and add `nodev` to the fourth field (mounting options) for the `/tmp` partition.
Run the following command to remount `/tmp`:
# mount -o remount,nodev /tmp.</t>
  </si>
  <si>
    <t>To close this finding, please provide a screenshot showing nodev option settings on the /tmp partition with the agency's CAP.</t>
  </si>
  <si>
    <t xml:space="preserve">Edit the `/etc/fstab` file and add `nodev` to the fourth field (mounting options) for the `/tmp` partition.
Run the following command to remount `/tmp`:
# mount -o remount,nodev /tmp.
</t>
  </si>
  <si>
    <t>Set the nosuid option on the /tmp partition to ensure that users cannot create `setuid` files in `/tmp` . One method to achieve the recommended state is to execute the following command(s):
Edit the `/etc/fstab` file and add `nosuid` to the fourth field (mounting options) for the `/tmp` partition. 
Run the following command to remount `/tmp`:
# mount -o remount,nosuid /tmp.</t>
  </si>
  <si>
    <t>To close this finding, please provide a screenshot showing nosuid option settings on the /tmp partition with the agency's CAP.</t>
  </si>
  <si>
    <t>Set the noexec option on the /tmp partition to ensure that users cannot run executable binaries from `/tmp`. One method to achieve the recommended state is to execute the following command(s):
Edit the `/etc/fstab` file and add `noexec` to the fourth field (mounting options) for the `/tmp` partition. 
Run the following command to remount `/tmp`:
# mount -o remount,noexec /tmp.</t>
  </si>
  <si>
    <t>To close this finding, please provide a screenshot showing noexec option settings on the /tmp partition with the agency's CAP.</t>
  </si>
  <si>
    <t>Set the nodev option on the /var/tmp partition to ensure that users cannot attempt to create block or character special devices in `/var/tmp`. One method to achieve the recommended state is to execute the following command(s): 
Edit the `/etc/fstab` file and add `nodev` to the fourth field (mounting options) for the `/var/tmp` partition. 
Run the following command to remount `/var/tmp`:
# mount -o remount,nodev /var/tmp.</t>
  </si>
  <si>
    <t>Set the nosuid option on the /var/tmp partition to ensure that users cannot create `setuid` files in `/var/tmp`. One method to achieve the recommended state is to execute the following command(s):
Edit the `/etc/fstab` file and add `nosuid` to the fourth field (mounting options) for the `/var/tmp` partition. 
Run the following command to remount `/var/tmp`:
# mount -o remount,nosuid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</si>
  <si>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mount -o remount,noexec /var/tmp.</t>
  </si>
  <si>
    <t>To close this finding, please provide a screenshot showing no exec option settings on the /var/tmp partition with the agency's CAP.</t>
  </si>
  <si>
    <t xml:space="preserve">Set the nodev option on the /home partition to ensure that users cannot attempt to create block or character special devices. One method to achieve the recommended state is to execute the following command(s):
Edit the `/etc/fstab` file and add `nodev` to the fourth field (mounting options) for the `/home` partition. 
# mount -o remount,nodev /home. </t>
  </si>
  <si>
    <t>To close this finding, please provide a screenshot showing nodev option settings on the /home partition with the agency's CAP.</t>
  </si>
  <si>
    <t>Set the nodev option on the /dev/shm partition to ensure that users cannot attempt to create special devices in `/dev/shm` partitions. One method to achieve the recommended state is to execute the following command(s):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</si>
  <si>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</si>
  <si>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Set the nosuid option on the /dev/shm partition to prevent users from introducing privileged programs onto the system and allowing non-root users to execute them. One method to achieve the recommended state is to execute the following command(s):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</si>
  <si>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</si>
  <si>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Set the no exec option on the /dev/shm partition to  prevent users from executing programs from shared memory. One method to achieve the recommended state is to execute the following command(s):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</si>
  <si>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</si>
  <si>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command(s):
Edit the `/etc/fstab` file and add `nodev` to the fourth field (mounting options) of all removable media partitions. Look for entries that have mount points that contain words such as floppy or cdrom.</t>
  </si>
  <si>
    <t>Set the nosuid on all removable media partitions to prevent users from introducing privileged programs onto the system and allowing non-root users to execute them. One method to achieve the recommended state is to execute the following command(s):
Edit the `/etc/fstab` file and add `nosuid` to the fourth field (mounting options) of all removable media partitions. Look for entries that have mount points that contain words such as floppy or cdrom.</t>
  </si>
  <si>
    <t>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command(s):
Edit the `/etc/fstab` file and add `noexec` to the fourth field (mounting options) of all removable media partitions. Look for entries that have mount points that contain words such as floppy or cdrom.</t>
  </si>
  <si>
    <t>Remove sticky bit on all world-writable directories to prevent user ability to delete or rename files in world writable directories (such as `/tmp` ) that are owned by another user. One method to achieve the recommended state is to execute the following command(s):
# df --local -P | awk '{if (NR!=1) print $6}' | xargs -I '{}' find '{}' -xdev -type d \( -perm -0002 -a ! -perm -1000 \) 2&gt;/dev/null | xargs -I '{}' chmod a+t '{}'.</t>
  </si>
  <si>
    <t>To close this finding, please provide a screenshot showing  sticky bit on all world-writable directories with the agency's CAP.</t>
  </si>
  <si>
    <t>To close this finding, please provide a screenshot that shows  automount has been disabled with the agency's CAP.</t>
  </si>
  <si>
    <t>To close this finding, please provide a screenshot showing disabled freevxfs filesystems settings with the agency's CAP.</t>
  </si>
  <si>
    <t>Remove support of unneeded filesystem types by disallowing the mounting of the jffs2 filesystems.  One method for implementing the recommended state is to edit or create a file in the `/etc/modprobe.d/` directory ending in .conf.
Example: `vim /etc/modprobe.d/jffs2.conf`
and add the following line:
install jffs2 /bin/true
Run the following command to unload the `jffs2` module:
# rmmod jffs2.</t>
  </si>
  <si>
    <t>To close this finding, please provide a screenshot of the disabled freevxfs filesystems settings with the agency's CAP.</t>
  </si>
  <si>
    <t>To close this finding, please provide a screenshot of the disabled hfs filesystems settings with the agency's CAP.</t>
  </si>
  <si>
    <t>Remove support of unneeded filesystem types by disallowing the mounting of the hfsplus filesystems. One method for implementing the recommended state is to edit or create a file in the `/etc/modprobe.d/` directory ending in .conf 
Example: `vim /etc/modprobe.d/hfsplus.conf`
and add the following line:
install hfsplus /bin/true
Run the following command to unload the `hfsplus` module:
# rmmod hfsplus.</t>
  </si>
  <si>
    <t>To close this finding, please provide a screenshot of the disabled hfsplus filesystems settings with the agency's CAP.</t>
  </si>
  <si>
    <t>Disable automounting of devices. One method to accomplish the recommendation is to run the following command to disable `autofs`: 
# systemctl disable autofs.</t>
  </si>
  <si>
    <t>Disable the mounting of the cramfs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/etc/modprobe.d/cramfs.conf`
and add the following line:
install cramfs /bin/true
Run the following command to unload the `cramfs` module:
# rmmod cramfs.</t>
  </si>
  <si>
    <t>To close this finding, please provide a screenshot showing disabled cramfs filesystems settings with the agency's CAP.</t>
  </si>
  <si>
    <t>Disable the mounting of the freevxfs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/etc/modprobe.d/squashfs.conf`
and add the following line:
install squashfs /bin/true
Run the following command to unload the `squashfs` module:
# rmmod squashfs.</t>
  </si>
  <si>
    <t>To close this finding, please provide a screenshot showing disabled udf  filesystems settings with the agency's CAP.</t>
  </si>
  <si>
    <t>Disable the mounting of the squashfs filesystems. One method to achieve the recommended state is to edit or create a file in the `/etc/modprobe.d/` directory ending in .conf.
Example: `vi /etc/modprobe.d/squashfs.conf`
and add the following line:
install squashfs /bin/true
Run the following command to unload the `squashfs` module:
# rmmod squashfs.</t>
  </si>
  <si>
    <t>To close this finding, please provide a screenshot showing mounting of the squashfs filesystems has been disabled with the agency's CAP.</t>
  </si>
  <si>
    <t>Disable the mounting of the udf filesystems. One method to achieve the recommended state is to edit or create a file in the `/etc/modprobe.d/` directory ending in .conf 
Example: `vim /etc/modprobe.d/udf.conf`
and add the following line:
install udf /bin/true
Run the following command to unload the `udf` module:
# rmmod udf.</t>
  </si>
  <si>
    <t>Configure package manager repositories to ensure the system receives the latest security updates.</t>
  </si>
  <si>
    <t>To close this finding, please provide a screenshot showing RPM package manager repositories settings with the agency's CAP.</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</si>
  <si>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</si>
  <si>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</si>
  <si>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</si>
  <si>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Configure a cronjob for AIDE that checks filesystem integrity of system files on a regular basis. One method to accomplish the recommendation is to run the following command:
# crontab -u root -e
Add the following line to the crontab:
0 5 * * * /usr/bin/aide.wrapper --config /etc/aide/aide.conf --check.</t>
  </si>
  <si>
    <t>To close this finding, please provide a screenshot showing a cronjob for AIDE is in use with the agency's CAP.</t>
  </si>
  <si>
    <t>To close this finding, please provide a screenshot showing bootloader password with the agency's CAP.</t>
  </si>
  <si>
    <t>Configure permissions on the bootloader config file. One method to achieve the recommended state is to execute the following command(s) to set permissions on your grub configuration:
# chown root:root /boot/grub/grub.cfg
# chmod og-rwx /boot/grub/grub.cfg.</t>
  </si>
  <si>
    <t xml:space="preserve">Require authentication for single user mode.  One method to accomplish the recommendation is to run the following command and follow the prompts to set a password for the `root` user:
# passwd root.
</t>
  </si>
  <si>
    <t>To close this finding, please provide a screenshot showing Edited `/usr/lib/systemd/system/rescue.service` and `/usr/lib/systemd/system/emergency.service` and set ExecStart to use `/sbin/sulogin` file settings with the agency's CAP.</t>
  </si>
  <si>
    <t>Restrict core dumps to prevent users from overriding the soft variable. One method to accomplish the recommendation is to add the following line to `/etc/security/limits.conf` or a `/etc/security/limits.d/*` file:
* hard core 0
Set the following parameter in `/etc/sysctl.conf` or a `/etc/sysctl.d/*` file:
fs.suid_dumpable = 0
Run the following command to set the active kernel parameter:
# sysctl -w fs.suid_dumpable=0.</t>
  </si>
  <si>
    <t>To close this finding, please provide a screenshot showing settings of the `fs.suid_dumpable` variable with the agency's CAP.</t>
  </si>
  <si>
    <t>Enable XD/NX support. One method to achieve the recommended state is to execute the following command(s):
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</si>
  <si>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Enabled XD/NX support settings with the agency's CAP.</t>
  </si>
  <si>
    <t>Enable address space layout randomization (ASLR) to make it difficult to write memory page exploits as the memory placement will be consistently shifting.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</si>
  <si>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Disable prelink</t>
  </si>
  <si>
    <t>Restore binaries to normal and uninstall prelink. One method for implementing the recommended state is to run the following command to restore binaries to normal:
# prelink -ua
Run the following command to uninstall `prelink`:
# apt-get remove prelink.</t>
  </si>
  <si>
    <t>To close this finding, please provide a screenshot of the output provided upon executing the yum remove prelink command with the agency's CAP.</t>
  </si>
  <si>
    <t>Configure the GDM login banner with an IRS approved message to inform users who are attempting to login to the system of their legal status regarding the system and must include the name of the organization that owns the system and any monitoring policies that are in place.</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</si>
  <si>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</si>
  <si>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</si>
  <si>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</si>
  <si>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 xml:space="preserve">Configure permissions on the /ect/motd file to prevent it from modification by unauthorized users with incorrect or misleading information. One method to achieve the recommended state is to execute the following command(s): Run the following commands to set permissions on `/etc/motd`:
# chown root:root /etc/motd
# chmod u-x,go-wx /etc/motd. </t>
  </si>
  <si>
    <t>Configure permissions on the /etc/issue file since it could be modified by unauthorized users with incorrect or misleading information. One method to achieve the recommended state is to execute the following command(s): Run the following commands to set permissions on `/etc/issue`:
# chown root:root /etc/issue
# chmod u-x,go-wx /etc/issue.</t>
  </si>
  <si>
    <t>Configure permissions on the /etc/issue.net file since  it could be modified by unauthorized users with incorrect or misleading information. One method to achieve the recommended state is to execute the following command(s): Run the following commands to set permissions on `/etc/issue.net`:
# chown root:root /etc/issue.net
# chmod u-x,go-wx /etc/issue.net.</t>
  </si>
  <si>
    <t>Disable X Windows. One method to achieve the recommended state is to execute the following command(s):
# dnf remove xorg-x11*</t>
  </si>
  <si>
    <t>To close this finding, please provide a screenshot showing disabled X Window system settings with the agency's CAP.</t>
  </si>
  <si>
    <t>Disable the eXtended InterNET Daemon (`xinetd`). One method to achieve the recommended state is to execute the following command(s):
# systemctl disable xinetd</t>
  </si>
  <si>
    <t>To close this finding, please provide a screenshot showing the xinetd service has been disabled with the agency's CAP.</t>
  </si>
  <si>
    <t>To close this finding, please provide a screenshot showing disabled rsync service settings with the agency's CAP.</t>
  </si>
  <si>
    <t>Disable the Avahi Server. One method to achieve the recommended state is to execute the following command(s):
# systemctl --now disable avahi-daemon.</t>
  </si>
  <si>
    <t>To close this finding, please provide a screenshot showing disabled Avahi Server services settings with the agency's CAP.</t>
  </si>
  <si>
    <t>Disable the Common Unix Print System (CUPS) to reduce the potential attack surface. One method to achieve the recommended state is to execute the following command(s): Run the following command to disable `cups`:
# systemctl --now disable cups.</t>
  </si>
  <si>
    <t>To close this finding, please provide a screenshot showing disabled Common Unix Print System (CUPS) settings with the agency's CAP.</t>
  </si>
  <si>
    <t>Disable the Dynamic Host Configuration Protocol (DHCP) server</t>
  </si>
  <si>
    <t>Disable the Common Unix Print System (CUPS)</t>
  </si>
  <si>
    <t xml:space="preserve">Disable the Dynamic Host Configuration Protocol (DHCP) server to reduce the potential attack surface. One method to achieve the recommended state is to execute the following command(s): Run the following command to disable `dhcpd`:
# systemctl --now disable dhcpd. </t>
  </si>
  <si>
    <t>To close this finding, please provide a screenshot showing disabled Dynamic Host Configuration Protocol (DHCP) server settings with the agency's CAP.</t>
  </si>
  <si>
    <t>Disable the Lightweight Directory Access Protocol (LDAP) server</t>
  </si>
  <si>
    <t xml:space="preserve">Disable the Lightweight Directory Access Protocol (LDAP) server to reduce the potential attack surface. One method to achieve the recommended state is to execute the following command(s): Run the following command to disable `slapd`:
# systemctl --now disable slapd. </t>
  </si>
  <si>
    <t>To close this finding, please provide a screenshot showing disabled  Lightweight Directory Access Protocol (LDAP) server settings with the agency's CAP.</t>
  </si>
  <si>
    <t>Disable the Network File System (NFS) and RPC. One method to achieve the recommended state is to execute the following command(s):
# systemctl disable nfs-server
# systemctl disable rpcbind.</t>
  </si>
  <si>
    <t>Disable the Domain Name System (DNS) Server.  One method to achieve the recommended state is to execute the following command(s):
# systemctl disable bind9.</t>
  </si>
  <si>
    <t>To close this finding, please provide a screenshot showing disabled Domain Name System (DNS) Server settings with the agency's CAP.</t>
  </si>
  <si>
    <t>Disable the Trivial File Transfer Protocol (TFTP) server. One method to achieve the recommended state is to execute the following command(s):
# systemctl disable vsftpd.</t>
  </si>
  <si>
    <t>To close this finding, please provide a screenshot showing disabled Trivial File Transfer Protocol (TFTP) server services settings with the agency's CAP.</t>
  </si>
  <si>
    <t>Disable the HTTP Proxy Server. One method to achieve the recommended state is to execute the following command(s):
# systemctl disable apache2.</t>
  </si>
  <si>
    <t>To close this finding, please provide a screenshot showing disabled HTTP Proxy Server settings with the agency's CAP.</t>
  </si>
  <si>
    <t>Disable the Samba daemon. One method to achieve the recommended state is to execute the following command(s):
# systemctl disable smbd.</t>
  </si>
  <si>
    <t>To close this finding, please provide a screenshot showing disabled Samba daemon settings with the agency's CAP.</t>
  </si>
  <si>
    <t>Disable the HTTP Proxy Server. One method to achieve the recommended state is to execute the following command(s):
# systemctl disable squid.</t>
  </si>
  <si>
    <t>Disable the Simple Network Management Protocol (SNMP) Server. One method to accomplish the recommendation is to run the following command:
# systemctl disable snmpd.</t>
  </si>
  <si>
    <t>To close this finding, please provide a screenshot showing disabled Simple Network Management Protocol (SNMP) Server settings with the agency's CAP.</t>
  </si>
  <si>
    <t>Disable the Simple Network Management Protocol (SNMP) Server</t>
  </si>
  <si>
    <t>Configure the mail transfer agent for local-only mode. One method to achieve the recommended state is to edit `/etc/postfix/main.cf` and add the following line to the RECEIVING MAIL section:
inet_interfaces = loopback-only
Restart postfix:
# systemctl restart postfix.</t>
  </si>
  <si>
    <t>Disable the Network Information Service (NIS) Server</t>
  </si>
  <si>
    <t>Disable the Network Information Service (NIS) Serve. One method to achieve the recommended state is to execute the following command(s)`:
# systemctl disable nis.</t>
  </si>
  <si>
    <t>To close this finding, please provide a screenshot showing disabled Network Information Service (NIS) Server settings with the agency's CAP.</t>
  </si>
  <si>
    <t>Disable the rsync service since `rsyncd` service. One method to achieve the recommended state is to execute the following command(s):
# systemctl disable rsync.</t>
  </si>
  <si>
    <t>Enable time synchronization 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</si>
  <si>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 xml:space="preserve">Configure the Network Time Protocol (NTP). One method for implementing the recommended state is to 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
</t>
  </si>
  <si>
    <t>Configure the Network Time Protocol (NTP)</t>
  </si>
  <si>
    <t>Configure chrony since it is vital to ensuring time synchronization is working properly. One method to accomplish the recommendation is to add or edit server or pool lines to `/etc/chrony/chrony.conf` as appropriate:
server.</t>
  </si>
  <si>
    <t>Disable the Network Information Service (NIS) Client</t>
  </si>
  <si>
    <t>Disable the Network Information Service (NIS) Client. One method for implementing the recommended state is to run the following command to uninstall nis:
apt-get remove nis.</t>
  </si>
  <si>
    <t>To close this finding, please provide a screenshot of the output provided upon executing the yum remove ypbind command with the agency's CAP.</t>
  </si>
  <si>
    <t>Disable the rsh client. One method for implementing the recommended state is to run the following command to uninstall `rsh`:
apt-get remove rsh-client rsh-redone-client.</t>
  </si>
  <si>
    <t>To close this finding, please provide a screenshot of the output provided from executing the yum remove rsh command with the agency's CAP.</t>
  </si>
  <si>
    <t>Disable the talk client. One method for implementing the recommended state is to run the following command to uninstall `talk`:
apt-get remove talk.</t>
  </si>
  <si>
    <t>To close this finding, please provide a screenshot of the output provided from executing the yum remove talk command with the agency's CAP.</t>
  </si>
  <si>
    <t>Disable the telnet client. One method for implementing the recommended state is to run the following command to uninstall `telnet`:
# apt-get remove telnet.</t>
  </si>
  <si>
    <t>To close this finding, please provide a screenshot of the output provided from executing the yum remove telnet command the agency's CAP.</t>
  </si>
  <si>
    <t xml:space="preserve">Disable the Lightweight Directory Access Protocol (LDAP) client. One method for implementing the recommended state is to uninstall `ldap-utils` using the appropriate package manager or manual installation:
# apt-get remove ldap-utils.
</t>
  </si>
  <si>
    <t>To close this finding, please provide a screenshot of output provided from executing the yum remove openldap-clients command the agency's CAP.</t>
  </si>
  <si>
    <t>Disable the Lightweight Directory Access Protocol (LDAP) client</t>
  </si>
  <si>
    <t>Disable the use of wireless interfaces. One method to achieve the recommended state is to execute the following command(s):
# ip link set  down
Disable any wireless interfaces in your network configuration.</t>
  </si>
  <si>
    <t>To close this finding, please provide a screenshot of the output provided from executing the ip link set down command the agency's CAP.</t>
  </si>
  <si>
    <t xml:space="preserve">Disable the use of IP forwarding. One method for implementing the recommended state is to 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
</t>
  </si>
  <si>
    <t>To close this finding, please provide a screenshot of the IP forwarding parameters in /etc/sysctl.conf or a /etc/sysctl.d/* file with the agency's CAP.</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</si>
  <si>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</si>
  <si>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disabled packet redirect sending settings with the agency's CAP.</t>
  </si>
  <si>
    <t>Do not accept source routed packets. One method to achieve the recommended state is to execute the following command(s):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</si>
  <si>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showing disabled "accept_source_route = 0" sending settings with the agency's CAP.</t>
  </si>
  <si>
    <t>Reject ICMP redirect messages. One method to achieve the recommended state is to execute the following command(s):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</si>
  <si>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showing "net.ipv4.conf.all.accept_redirects = 0" rejecting ICMP redirect messages settings with the agency's CAP.</t>
  </si>
  <si>
    <t>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</si>
  <si>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</si>
  <si>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Log suspicious packets to allow an administrator to investigate the possibility that an attacker is sending spoofed packets to their system.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</si>
  <si>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showing parameters in `/etc/sysctl.conf` or a `/etc/sysctl.d/*` file with the agency's CAP.</t>
  </si>
  <si>
    <t>Ignore broadcast ICMP requests</t>
  </si>
  <si>
    <t>Ignore bogus ICMP responses</t>
  </si>
  <si>
    <t>Ensure ICMP redirects are not accepted</t>
  </si>
  <si>
    <t>Ensure secure ICMP redirects are not accepted</t>
  </si>
  <si>
    <t>Do not accept source routed packets</t>
  </si>
  <si>
    <t>Disable packet redirect sending</t>
  </si>
  <si>
    <t>Enable Reverse Path Filtering. One method to achieve the recommended state is to execute the following command(s): 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</si>
  <si>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To close this finding, please provide a screenshot showing parameters in   `/etc/sysctl.conf` or a `/etc/sysctl.d/*` file with the agency's CAP.</t>
  </si>
  <si>
    <t>Enable TCP SYN Cookies.  One method to achieve the recommended state is to execute the following command(s): 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</si>
  <si>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To close this finding, please provide a screenshot showing parameters in    `/etc/sysctl.conf` or a `/etc/sysctl.d/*` file with the agency's CAP.</t>
  </si>
  <si>
    <t xml:space="preserve">Do not accept IPv6 redirects.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</si>
  <si>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To close this finding, please provide a screenshot showing parameters in    `/etc/sysctl.conf` or a `/etc/sysctl.d/*` file
with the agency's CAP.</t>
  </si>
  <si>
    <t>Install TCP Wrappers. One method for implementing the recommended state is to perform the following:
# yum install tcp_wrappers</t>
  </si>
  <si>
    <t>To close this finding, please provide a screenshot of the output provided upon executing the yum install tcp_wrappers command with the agency's CAP.</t>
  </si>
  <si>
    <t>To close this finding, please provide a screenshot of the IPV6 settings in the /etc/default/grub file with the agency's CAP.</t>
  </si>
  <si>
    <t>Configure the /etc/host.allow file to allow only authorized systems to connect to the system. One method for implementing the recommended state is to perform the following:
# echo "ALL: /, /,.." &gt;/etc/hosts.allow</t>
  </si>
  <si>
    <t>To close this finding, please provide a screenshot of the /etc/hosts.allow whitelist settings with the agency's CAP.</t>
  </si>
  <si>
    <t xml:space="preserve">Configure the /etc/hosts.deny file. One method for implementing the recommended state is to perform the following:
# echo "ALL: ALL" &gt;&gt; /etc/hosts.deny
</t>
  </si>
  <si>
    <t xml:space="preserve">Configure permissions on the /etc/hosts.allow file. One method for implementing the recommended state is to perform the following:
# chown root:root /etc/hosts.allow
# chmod 644 /etc/hosts.allow
</t>
  </si>
  <si>
    <t xml:space="preserve">Configure the 644 permission on the /etc/host.deny file. One method for implementing the recommended state is to perform the following:
# chown root:root /etc/hosts.deny
# chmod 644 /etc/hosts.deny
</t>
  </si>
  <si>
    <t>To close this finding, please provide a screenshot of the /etc/hosts.deny permission and ownership settings with the agency's CAP.</t>
  </si>
  <si>
    <t>Disable the Stream Control Transmission Protocol (SCTP)</t>
  </si>
  <si>
    <t>Disable the Datagram Congestion Control Protocol (DCCP)</t>
  </si>
  <si>
    <t xml:space="preserve">Disable the Datagram Congestion Control Protocol (DCCP). One method for implementing the recommended state is to perform the following:
Edit or create the file /etc/modprobe.d/CIS.conf and add the following line:
install dccp /bin/true
</t>
  </si>
  <si>
    <t>To close this finding, please provide a screenshot of the dccp settings in the /etc/modprobe.d/CIS.conf' files with the agency's CAP.</t>
  </si>
  <si>
    <t xml:space="preserve">Disable the Stream Control Transmission Protocol (SCTP). One method for implementing the recommended state is to perform the following:
Edit or create the file /etc/modprobe.d/CIS.conf and add the following line:
install sctp /bin/true
</t>
  </si>
  <si>
    <t>To close this finding, please provide a screenshot of the sctp settings in the /etc/modprobe.d/CIS.conf' file with the agency's CAP.</t>
  </si>
  <si>
    <t xml:space="preserve">Disable the Reliable Datagram Sockets (RDS) protocol. </t>
  </si>
  <si>
    <t>Disable the Transparent Inter-Process Communication (TIPC) protocol.</t>
  </si>
  <si>
    <t xml:space="preserve">Disable the Reliable Datagram Sockets (RDS) protocol. One method for implementing the recommended state is to perform the following:
Edit or create the file /etc/modprobe.d/CIS.conf and add the following line:
install rds /bin/true
</t>
  </si>
  <si>
    <t>To close this finding, please provide a screenshot of the /etc/modprobe.d/CIS.conf' file settings with the agency's CAP.</t>
  </si>
  <si>
    <t xml:space="preserve">Disable the Transparent Inter-Process Communication (TIPC) protocol. One method for implementing the recommended state is to perform the following:
Edit or create the file /etc/modprobe.d/CIS.conf and add the following line:
install tipc /bin/true
</t>
  </si>
  <si>
    <t>To close this finding, please provide a screenshot of the tipc settings in the /etc/modprobe.d/CIS.conf' file with the agency's CAP.</t>
  </si>
  <si>
    <t xml:space="preserve">Install IPtables. One method for implementing the recommended state is to perform the following:
# yum install iptables
</t>
  </si>
  <si>
    <t>To close this finding, please provide a screenshot of the output produced from executing the yum install iptables command with the agency's CAP.</t>
  </si>
  <si>
    <t xml:space="preserve">Configure the default deny firewall policy. One method for implementing the recommended state is to perform the following:
# iptables -P INPUT DROP
# iptables -P OUTPUT DROP
# iptables -P FORWARD DROP
</t>
  </si>
  <si>
    <t>To close this finding, please provide a screenshot of the iptables settings with the agency's CAP.</t>
  </si>
  <si>
    <t xml:space="preserve">Configure the loopback interface. One method for implementing the recommended state is to perform the following:
# iptables -A INPUT -i lo -j ACCEPT
# iptables -A OUTPUT -o lo -j ACCEPT
# iptables -A INPUT -s 127.0.0.0/8 -j DROP
</t>
  </si>
  <si>
    <t xml:space="preserve">Configure outbound and established connections. One method for implementing the recommended state is to perform the following:
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</si>
  <si>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Define firewall rules for all open ports that accept inbound connections. One method for implementing the recommended state is to perform the following:
# iptables -A INPUT -p --dport -m state --state NEW -j ACCEPT</t>
  </si>
  <si>
    <t>To close this finding, please provide a screenshot of the iptables open port rules with the agency's CAP.</t>
  </si>
  <si>
    <t>Configure logrotate. One method for implementing the recommended state is to perform the following:
Edit/etc/logrotate.conf` and/etc/logrotate.d/*` to ensure logs are rotated according to site policy.</t>
  </si>
  <si>
    <t>Configure permissions on all logfiles. One method for implementing the recommended state is to perform the following:
# find /var/log -type f -exec chmod g-wx,o-rwx {} +</t>
  </si>
  <si>
    <t>To close this finding, please provide a screenshot of the permissions on files under /var/log or output produced from executing the recommendation statement with the agency's CAP.</t>
  </si>
  <si>
    <t>Enable the rsyslog Service. One method for implementing the recommended state is to perform the following:
# systemctl enable rsyslog</t>
  </si>
  <si>
    <t>Configure the logging options to capture all relevant security information (e.g., successful and failed su attempts, failed login attempts, root login attempts, etc.).</t>
  </si>
  <si>
    <t>Enable syslog-ng Logging. One method to implement the recommended state is to run the following  command:
# pkill -HUP syslog-ng.</t>
  </si>
  <si>
    <t>Enable the syslog-ng service. One method for implementing the recommended state is to perform the following:
# systemctl enable syslog-ng.</t>
  </si>
  <si>
    <t>Restrict root login to the system console by removing entries in the in the /etc/securetty file that are not in a physically secure location.</t>
  </si>
  <si>
    <t>To close this finding, please provide a screenshot of the /etc/securetty file along with an explanation for each vty entry with the agency's CAP.</t>
  </si>
  <si>
    <t xml:space="preserve">Restrict access to the su command. One method for implementing the recommended state is to perform the following:
Add the following line to the /etc/pam.d/su file:
auth required pam_wheel.so use_uid
Create a comma separated list of users in the wheel statement in the /etc/group file:
wheel:x:10:root,
</t>
  </si>
  <si>
    <t>Configure permissions on the /etc/crontab file. One method for implementing the recommended state is to perform the following:
# chown root:root /etc/crontab
# chmod og-rwx /etc/crontab</t>
  </si>
  <si>
    <t>Configure permissions on the /etc/cron.hourly file. One method for implementing the recommended state is to perform the following:
# chown root:root /etc/cron.hourly
# chmod og-rwx /etc/cron.hourly</t>
  </si>
  <si>
    <t>Configure permissions on the /etc/cron.daily file. One method for implementing the recommended state is to perform the following:
# chown root:root /etc/cron.daily
# chmod og-rwx /etc/cron.daily</t>
  </si>
  <si>
    <t>Configure permissions on the /etc/cron.weekly file. One method for implementing the recommended state is to perform the following:
# chown root:root /etc/cron.weekly
# chmod og-rwx /etc/cron.weekly</t>
  </si>
  <si>
    <t>Configure permissions on the /etc/cron.monthly file. One method for implementing the recommended state is to perform the following:
# chown root:root /etc/cron.monthly
# chmod og-rwx /etc/cron.monthly</t>
  </si>
  <si>
    <t>Configure permissions to be no less restrictive than 600 for the root user on the /etc/cron.d file. One method for implementing the recommended state is to perform the following:
# chown root:root /etc/cron.d
# chmod og-rwx /etc/cron.d</t>
  </si>
  <si>
    <t xml:space="preserve">Restrict at/cron to authorized users only. One method for implementing the recommended state is to perform the following:
Run the following commands to remove/etc/cron.deny and/etc/at.deny and create and set permissions and ownership for/etc/cron.allow and/etc/at.allow:
# rm /etc/cron.deny
# rm /etc/at.deny
# touch /etc/cron.allow
# touch /etc/at.allow
# chmod og-rwx /etc/cron.allow
# chmod og-rwx /etc/at.allow
# chown root:root /etc/cron.allow
# chown root:root /etc/at.allow
</t>
  </si>
  <si>
    <t>To close this finding, please provide a screenshot of the contents of the /etc/cron.allow and /etc/at.allow file settings with the agency's CAP.</t>
  </si>
  <si>
    <t>Configure permissions to be no less restrictive than 600 for the root user on the /etc/ssh/sshd_config file. One method for implementing the recommended state is to perform the following:
# chown root:root /etc/ssh/sshd_config
# chmod og-rwx /etc/ssh/sshd_config</t>
  </si>
  <si>
    <t xml:space="preserve">Set SSH Protocol to '2'. One method for implementing the recommended state is to perform the following:
Edit the /etc/ssh/sshd_config file to set the parameter as follows:
Protocol 2
</t>
  </si>
  <si>
    <t>Set SSH LogLevel to 'INFO.' One method for implementing the recommended state is to perform the following:
Edit the/etc/ssh/sshd_config` file to set the parameter as follows:
LogLevel INFO</t>
  </si>
  <si>
    <t xml:space="preserve">Disable SSH X11 forwarding. One method for implementing the recommended state is to perform the following:
Edit the /etc/ssh/sshd_config file to set the parameter as follows:
X11Forwarding no
</t>
  </si>
  <si>
    <t>To close this finding, please provide a screenshot of the X11 forwarding setting in the /etc/ssh/sshd_config file with the agency's CAP.</t>
  </si>
  <si>
    <t xml:space="preserve">Set MaxAuthTries to '3.' One method for implementing the recommended state is to perform the following:
Edit the /etc/ssh/sshd_config file to set the parameter as follows:
MaxAuthTries 3
</t>
  </si>
  <si>
    <t xml:space="preserve">Enable SSH IgnoreRhosts. One method for implementing the recommended state is to perform the following:
Edit the /etc/ssh/sshd_config file to set the parameter as follows:
IgnoreRhosts yes
</t>
  </si>
  <si>
    <t>To close this finding, please provide a screenshot of the SSH IgnoreRhosts setting in the /etc/ssh/sshd_config file with the agency's CAP.</t>
  </si>
  <si>
    <t xml:space="preserve">Disable SSH HostbasedAuthentication. One method for implementing the recommended state is to perform the following:
Edit the /etc/ssh/sshd_config file to set the parameter as follows:
HostbasedAuthentication no
</t>
  </si>
  <si>
    <t>To close this finding, please provide a screenshot of the SSH HostbasedAuthentication setting in the /etc/ssh/sshd_config file with the agency's CAP.</t>
  </si>
  <si>
    <t xml:space="preserve">Disable SSH root login. One method for implementing the recommended state is to perform the following:
Edit the /etc/ssh/sshd_config file to set the parameter as follows:
PermitRootLogin no
</t>
  </si>
  <si>
    <t xml:space="preserve">Disable SSH PermitEmptyPasswords. One method for implementing the recommended state is to perform the following:
Edit the /etc/ssh/sshd_config file to set the parameter as follows:
PermitEmptyPasswords no
</t>
  </si>
  <si>
    <t>To close this finding, please provide a screenshot of the PermitEmptyPasswords option in the /etc/ssh/sshd_config file with the agency's CAP.</t>
  </si>
  <si>
    <t xml:space="preserve">Disable the SSH PermitUserEnvironment. One method for implementing the recommended state is to perform the following:
Edit the /etc/ssh/sshd_config file to set the parameter as follows:
PermitUserEnvironment no
</t>
  </si>
  <si>
    <t>Use approved MAC algorithms only. One method for implementing the recommended state is to perform the following:
Edit the /etc/ssh/sshd_config file to set the parameter in accordance with site policy. The following includes all supported and accepted MACs:
MACs hmac-sha2-512-etm@openssh.com,hmac-sha2-256-etm@openssh.com,umac-128-etm@openssh.com,hmac-sha2-512,hmac-sha2-256,umac-128@openssh.com</t>
  </si>
  <si>
    <t>Configure SSH Idle Timeout Intervals. One method for implementing the recommended state is to perform the following:
Edit the/etc/ssh/sshd_config` file to set the parameters according to site policy:
ClientAliveInterval 1800
ClientAliveCountMax 0</t>
  </si>
  <si>
    <t>Set SSH LoginGraceTime to one minute or less. One method for implementing the recommended state is to perform the following:
Edit the/etc/ssh/sshd_config` file to set the parameter as follows:
LoginGraceTime 60</t>
  </si>
  <si>
    <t>To close this finding, please provide a screenshot showing LoginGrace time has been set to 60 or less with the agency's CAP.</t>
  </si>
  <si>
    <t xml:space="preserve">Limit SSH access. One method for implementing the recommended state is to perform the following:
Edit the /etc/ssh/sshd_config file to set one or more of the parameter as follows:
AllowUsers 
AllowGroups 
DenyUsers 
DenyGroups </t>
  </si>
  <si>
    <t>To close this finding, please provide a screenshot of the allowed users and groups in the /etc/ssh/sshd_config file with the agency's CAP.</t>
  </si>
  <si>
    <t xml:space="preserve">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t>
  </si>
  <si>
    <t>Configure the password creation requirements. One method for implementing the recommended state is to perform the following:
Edit the /etc/pam.d/password-auth and/etc/pam.d/system-auth files to include the appropriate options forpam_pwquality.so and to conform to site policy:
password requisite pam_pwquality.so try_first_pass retry=3
Edit/etc/security/pwquality.conf to add or update the following settings to conform to site policy:
minlen = 8
dcredit = -1
ucredit = -1
ocredit = -1
lcredit = -1</t>
  </si>
  <si>
    <t>To close this finding, please provide a screenshot of the /etc/pam.d/password-auth /etc/pam.d/system-auth file password complexity settings with the agency's CAP.</t>
  </si>
  <si>
    <t>Configure the lockout for failed password attempts. One method for implementing the recommended state is to perform the following:
Edit the /etc/pam.d/password-auth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</si>
  <si>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To close this finding, please provide a screenshot of the /etc/pam.d/password-auth file settings with the agency's CAP.</t>
  </si>
  <si>
    <t xml:space="preserve">Set the password hashing algorithm to SHA-512. One method for implementing the recommended state is to perform the following:
Edit the /etc/pam.d/password-auth and/etc/pam.d/system-auth files to include thesha512 option forpam_unix.so as shown:
password sufficient pam_unix.so sha512
</t>
  </si>
  <si>
    <t>To close this finding, please provide a screenshot of the /etc/pam.d/password-auth and /etc/pam.d/system-auth file hash algorithm settings with the agency's CAP.</t>
  </si>
  <si>
    <t>To close this finding, please provide a screenshot of the /sbin/nologin file settings with the agency's CAP.</t>
  </si>
  <si>
    <t>To close this finding, please provide a screenshot of the GID 0 for the root account settings with the agency's CAP.</t>
  </si>
  <si>
    <t>Set the default user umask to 027 or a value that is more restrictive. One method for implementing the recommended state is to perform the following:
Edit the /etc/bashrc,/etc/profile and/etc/profile.d/*.sh files (and the appropriate files for any other shell supported on the system) and add or edit any umask parameters as follows:
umask 027</t>
  </si>
  <si>
    <t>To close this finding, please provide a screenshot of the umask settings in the /etc/bashrc, /etc/profile and /etc/profile.d/*.sh files' with the agency's CAP.</t>
  </si>
  <si>
    <t>To close this finding, please provide a screenshot of the PASS_MAX_DAYS setting with the agency's CAP.</t>
  </si>
  <si>
    <t>Set the inactive password lock to 120 days or less. One method to achieve the recommended state is to execute the following command(s):
# useradd -D -f 120
Modify user parameters for all users with a password set to match:
# chage --inactive 120.</t>
  </si>
  <si>
    <t>Require all passwords to have an IRS compliant (60 days admins, and 90 days standard users) expiration.</t>
  </si>
  <si>
    <t>Set minimum days between password changes to 1 days to reduces an attacker's window of opportunity. One method to achieve the recommended state is to execute the following command(s):
Set the `PASS_MIN_DAYS` parameter to 1 in `/etc/login.defs`:
PASS_MIN_DAYS 1
Modify user parameters for all users with a password set to match:
# chage --mindays 1.</t>
  </si>
  <si>
    <t xml:space="preserve">Configure permissions to be no less restrictive than 644 for the root user on the /etc/shadow file. One method for implementing the recommended state is to perform the following:
Run the following commands to set permissions on/etc/shadow`:
# chown root:root /etc/shadow
# chmod 000 /etc/shadow
</t>
  </si>
  <si>
    <t xml:space="preserve">Configure permissions to be no less restrictive than 644 for the root group on the /etc/group file. One method for implementing the recommended state is to perform the following:
Run the following command to set permissions on/etc/group`:
# chown root:root /etc/group
# chmod 644 /etc/group
</t>
  </si>
  <si>
    <t>Set the file permissions on the /etc/shadow- file to 600 or less. One method to implement the recommended state is to run the one of the following chown commands as appropriate and the chmod to set permissions on `/etc/shadow.old`:
# chown root:root /etc/shadow.old
# chown root:shadow /etc/shadow.old
# chmod o-rwx,g-rw /etc/shadow.old.</t>
  </si>
  <si>
    <t>Confirm that world writable films do not exist. One method for implementing the recommended state is to remove write access for the "other" category (chmod o-w ) is advisable, but always consult relevant vendor documentation to avoid breaking any application dependencies on a given file.</t>
  </si>
  <si>
    <t>Audit SUID executables for rogue origins and remove them from the system where applicable.</t>
  </si>
  <si>
    <t>Audit SGID executables for rogue origins and remove them from the system where applicable.</t>
  </si>
  <si>
    <t>Set passwords for any blank password fields. One method for implementing the recommended state is to review the /etc/passwd file for any accounts without passwords. If they exist, execute the following command:
# passwd -l.</t>
  </si>
  <si>
    <t>To close this finding, please provide a screenshot of the /etc/shadow file settings with the agency's CAP.</t>
  </si>
  <si>
    <t>Remove all legacy '+' entries from the /etc/passwd file.</t>
  </si>
  <si>
    <t>To close this finding, please provide a screenshot of the /etc/passwd file settings with the agency's CAP.</t>
  </si>
  <si>
    <t>Remove all legacy "+" entries from the /etc/shadow file.</t>
  </si>
  <si>
    <t>Remove all legacy "+" entries from the /etc/group file.</t>
  </si>
  <si>
    <t>Set root to be the only UID 0 account since it must be limited to only the default `root` account and only from the system console.Remove any users other than `root` with UID `0` or assign them a new UID if appropriate.</t>
  </si>
  <si>
    <t>To close this finding, please provide a screenshot showing  root file settings with the agency's CAP.</t>
  </si>
  <si>
    <t>Set ownership to root:root for all root PATH environment variables.</t>
  </si>
  <si>
    <t>To close this finding, please provide a screenshot showing root PATH settings with the agency's CAP.</t>
  </si>
  <si>
    <t>Set the users' home directories permissions to 750 or a value that is more restrictive.</t>
  </si>
  <si>
    <t>To close this finding, please provide a screenshot of the users' ownership of any home directories settings with the agency's CAP.</t>
  </si>
  <si>
    <t xml:space="preserve">Change permissions on world writable dot files (e.g. .profile, .cshrc, etc.) to something more restrictive such as 750. </t>
  </si>
  <si>
    <t>Remove .forward files from all user directories.</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</si>
  <si>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</si>
  <si>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Remove all unencrypted passwords from .netrc files and ensure file permissions are set to prevent unauthorized users from reading the file.</t>
  </si>
  <si>
    <t>Locate and remove all .rhosts files.</t>
  </si>
  <si>
    <t>Confirm all groups in the /etc/passwd file also exist in the /etc/group file. Sync the files if any entries are identified.</t>
  </si>
  <si>
    <t>To close this finding, please provide a screenshot of the /etc/passwd file with the agency's CAP.</t>
  </si>
  <si>
    <t>Delete all duplicate UIDs.</t>
  </si>
  <si>
    <t>Delete all duplicate GIDs.</t>
  </si>
  <si>
    <t>Delete all duplicate user names from the /etc/passwd file.</t>
  </si>
  <si>
    <t>To close this finding, please provide a screenshot showing shadow group is empty with the agency's CAP.</t>
  </si>
  <si>
    <t xml:space="preserve">Disable chargen services. One method for implementing the recommended state is to perform the following:
# chkconfig chargen-dgram off
# chkconfig chargen-stream off
</t>
  </si>
  <si>
    <t>To close this finding, please provide a screenshot of the disabled chargen services settings with the agency's CAP.</t>
  </si>
  <si>
    <t xml:space="preserve">Disable daytime services. One method for implementing the recommended state is to perform the following:
# chkconfig daytime-dgram off
# chkconfig daytime-stream off
</t>
  </si>
  <si>
    <t>To close this finding, please provide a screenshot of the disabled daytime services settings with the agency's CAP.</t>
  </si>
  <si>
    <t xml:space="preserve">Disable discard services. One method for implementing the recommended state is to perform the following:
# chkconfig discard-dgram off
# chkconfig discard-stream off
</t>
  </si>
  <si>
    <t>To close this finding, please provide a screenshot of the disabled discard services settings with the agency's CAP.</t>
  </si>
  <si>
    <t>To close this finding, please provide a screenshot of the disabled echo services settings with the agency's CAP.</t>
  </si>
  <si>
    <t>To close this finding, please provide a screenshot of the disabled time services settings with the agency's CAP.</t>
  </si>
  <si>
    <t>Disable the Trivial File Transfer Protocol (TFTP) server</t>
  </si>
  <si>
    <t xml:space="preserve">Disable the Trivial File Transfer Protocol (TFTP) server. One method for implementing the recommended state is to perform the following:
Run the following command to disable tftp:
# chkconfig tftp off
</t>
  </si>
  <si>
    <t>To close this finding, please provide a screenshot of the disabled Trivial File Transfer Protocol (TFTP) server services settings with the agency's CAP.</t>
  </si>
  <si>
    <t>Disable the talk server. One method for implementing the recommended state is to perform the following:
Run the following command to disable talk:
# systemctl disable ntalk</t>
  </si>
  <si>
    <t>Disable the telnet server. One method for implementing the recommended state is to perform the following:
Run the following command to disable telnet:
# systemctl disable telnet.socket</t>
  </si>
  <si>
    <t>To close this finding, please provide a screenshot of the disabled telnet service settings with the agency's CAP.</t>
  </si>
  <si>
    <t>To close this finding, please provide a screenshot of the disabled rsync service with the agency's CAP.</t>
  </si>
  <si>
    <t>To close this finding, please provide a screenshot showing disabled IMAP and POP3 settings with the agency's CAP.</t>
  </si>
  <si>
    <t>Disable IMAP and POP3. One method to achieve the recommended state is to execute the following command(s):
# systemctl --now disable dovecot.</t>
  </si>
  <si>
    <t>Enable syslog-ng Logging. One method to implement the recommended state is to run the following commands:
# pkill -HUP syslog-ng.</t>
  </si>
  <si>
    <t>Configure syslog-ng  to send Logs to a Remote Log Host. One method to implement the recommended state is to run the following commands:
# pkill -HUP syslog-ng.</t>
  </si>
  <si>
    <t>NIST Control Name</t>
  </si>
  <si>
    <t>Test Procedures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</si>
  <si>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</si>
  <si>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To close this finding, please provide a screenshot showing nodev option settings on  all removable media partitions with the agency's CAP.</t>
  </si>
  <si>
    <t>To close this finding, please provide a screenshot showing nosuid settings on  all removable media partitions with the agency's CAP.</t>
  </si>
  <si>
    <t>To close this finding, please provide a screenshot showing the noexec option has been applied on  all removable media partitions with the agency's CAP.</t>
  </si>
  <si>
    <t>The `hfs filesystem type is a hierarchical filesystem that allows you to mount Mac OS filesystems.</t>
  </si>
  <si>
    <t>Edit or create the file `/etc/modprobe.d/CIS.conf` and add the following line:
install hfs /bin/true
Run the following command to unload the `hfs module:
# rmmod hfs.</t>
  </si>
  <si>
    <t>Remove support of unneeded filesystem types by disallowing the mounting of the hfs filesystems. One method for implementing the recommended state is to edit or create a file in the `/etc/modprobe.d/` directory ending in .conf.
Example: `vim /etc/modprobe.d/hfs.conf`
and add the following line:
install hfs /bin/true
Run the following command to unload the `hfs module:
# rmmod hfs.</t>
  </si>
  <si>
    <t>The `hfsplus` filesystem type is a hierarchical filesystem designed to replace `hfs that allows you to mount Mac OS filesystems.</t>
  </si>
  <si>
    <t>To close this finding, please provide a screenshot showing AIDE installed settings with the agency's CAP.</t>
  </si>
  <si>
    <t>Filesystem integrity checking is regularly conducted via a cron job.</t>
  </si>
  <si>
    <t>Set the bootloader password to prevent an unauthorized user from entering boot parameters or changing the boot partition. This prevents users from weakening security (e.g. turning off SELinux at boot time). One method to accomplish the recommendation is to create an encrypted password with `grub-mkpasswd-pbkdf2`:
# grub-mkpasswd-pbkdf2
Enter password: 
Reenter password: 
Your PBKDF2 is 
Add the following into `/etc/grub.d/00_header` or a custom `/etc/grub.d` configuration file:
cat.</t>
  </si>
  <si>
    <t>To close this finding, please provide screenshot showing Uid and Gid are both 0/root and Access is 644 with the agency's CAP.</t>
  </si>
  <si>
    <t xml:space="preserve">Disable echo services. One method for implementing the recommended state is to perform the following:
Run the following commands to disable echo -dgram and echo -stream:
# chkconfig echo-dgram off
# chkconfig echo-stream off
</t>
  </si>
  <si>
    <t xml:space="preserve">Disable time services. One method for implementing the recommended state is to perform the following:
Run the following commands to disable time -dgram and time -stream:
# chkconfig time-dgram off
# chkconfig time-stream off
</t>
  </si>
  <si>
    <t>Disable the rsh, rlogin, and rexec services. One method for implementing the recommended state is to perform the following:
Run the following commands to disable rsh ,rlogin , and rexec:
# systemctl disable rsh.socket
# systemctl disable rlogin.socket
# systemctl disable rexec.socket</t>
  </si>
  <si>
    <t>To close this finding, please provide a screenshot of the  ntalk service has been disabled with the agency's CAP.</t>
  </si>
  <si>
    <t>Disable the rsync service. One method for implementing the recommended state is to perform the following:
Run the following command to disable rsync:
# systemctl disable rsyncd</t>
  </si>
  <si>
    <t>To close this finding, please provide a screenshot of the  disabled Network File System (NFS) and RPC settings with the agency's CAP.</t>
  </si>
  <si>
    <t xml:space="preserve">Network Time Protocol (NTP) has not been synchronized to an authorities time server. </t>
  </si>
  <si>
    <t>Network Time Protocol (NTP) has not been synchronized to an authorities time server.</t>
  </si>
  <si>
    <t>To close this finding, please provide screenshot showing  Ignore Broadcast Requests is enabled with the agency's CAP.</t>
  </si>
  <si>
    <t>To close this finding, please provide screenshot showing Bad Error Message Protection is enabled with the agency's CAP.</t>
  </si>
  <si>
    <t>To close this finding, please provide screenshot showing IPv6 Router Advertisements are disabled with the agency's CAP.</t>
  </si>
  <si>
    <t>Disable IPv6 if it is not in use. One method for implementing the recommended state is to perform the following:
Edit/etc/default/grub and remove addipv6.disable=1 to the GRUB_CMDLINE_LINUX parameters:
GRUB_CMDLINE_LINUX="ipv6.disable=1"
Run the following command to update thegrub2 configuration:
# grub2-mkconfig &gt; /boot/grub2/grub.cfg</t>
  </si>
  <si>
    <t>To close this finding, please provide a screenshot of the /etc/hosts.deny blacklist settings with the agency's CAP.</t>
  </si>
  <si>
    <t>To close this finding, please provide a screenshot of the /etc/hosts.allow permission and ownership settings with the agency's CAP.</t>
  </si>
  <si>
    <t>`iptables` allows configuration of the IPv4 tables in the Linux kernel and the rules stored within them. Most firewall configuration utilities operate as a front end to `iptables`.</t>
  </si>
  <si>
    <t>To close this finding, please provide a screenshot of the loopback rules within the iptables with the agency's CAP.</t>
  </si>
  <si>
    <t>Firewall rules are in place to only establish connections to remote servers that need communication.</t>
  </si>
  <si>
    <t>Set Firewall Rules for all Open Ports</t>
  </si>
  <si>
    <t>Services listening on the server do not have access control applied.</t>
  </si>
  <si>
    <t>Logrotate is configured to cycle through logs and reduce log file size.</t>
  </si>
  <si>
    <t>Install rsyslog or syslog-ng. One method to accomplish the recommendation is to run the following command to install rsyslog:
# apt install rsyslog.</t>
  </si>
  <si>
    <t>Configure the default rsyslog file permissions. One method for implementing the recommended state is to perform the following:
Edit the /etc/rsyslog.conf and/etc/rsyslog.d/*.conf files and set $FileCreateMode to0640 or more restrictive:
$FileCreateMode 0640</t>
  </si>
  <si>
    <t>Configure rsyslog to send logs to a remote log host. One method for implementing the recommended state is to perform the following:
Edit the/etc/rsyslog.conf` and/etc/rsyslog.d/*.conf` files and add the following line (whereloghost.example.com` is the name of the Agency central log host).
*.* @@loghost.example.com
Run the following command to reload the rsyslogd` configuration:
# pkill -HUP rsyslogd.</t>
  </si>
  <si>
    <t>Only accept remote rsyslog messages on designated log hosts. One method for implementing the recommended state is to perform the following:
For hosts that are designated as log hosts, edit the/etc/rsyslog.conf` file and un-comment or add the following lines:
$ModLoad imtcp
$InputTCPServerRun 514
For hosts that are not designated as log hosts, edit the/etc/rsyslog.conf` file and comment or remove the following lines:
# $ModLoad imtcp
# $InputTCPServerRun 514
Run the following command to reload the rsyslogd` configuration:
# pkill -HUP rsyslogd.</t>
  </si>
  <si>
    <t>Restrict Root Login is System Console</t>
  </si>
  <si>
    <t xml:space="preserve">Restrict Access to the su Command </t>
  </si>
  <si>
    <t>To close this finding, please provide a screenshot of users with the su privilege with the agency's CAP.</t>
  </si>
  <si>
    <t xml:space="preserve">Enable the cron daemon. One method for implementing the recommended state is to perform the following:
Run the following command to enable Cron:
# systemctl enable crond
</t>
  </si>
  <si>
    <t>Restrict at/cron to Authorized Users</t>
  </si>
  <si>
    <t>To close this finding, please provide a screenshot of the allowed SSH Protocols in the /etc/ssh/sshd_config' file with the agency's CAP.</t>
  </si>
  <si>
    <t>To close this finding, please provide a screenshot of the Set MaxAuthTries setting in the /etc/ssh/sshd_config file with the agency's CAP.</t>
  </si>
  <si>
    <t>To close this finding, please provide a screenshot of the  PermitUserEnvironment.option in the /etc/ssh/sshd_config file with the agency's CAP.</t>
  </si>
  <si>
    <t>To close this finding, please provide a screenshot of the  approved MAC algorithms defined in the /etc/ssh/sshd_config file with the agency's CAP.</t>
  </si>
  <si>
    <t>Limit password reuse. One method for implementing the recommended state is to perform the following:
Edit the/etc/pam.d/password-auth` and/etc/pam.d/system-auth` files to include the remember` option and conform to site policy as shown:
password sufficient pam_unix.so remember=24
or
password required pam_pwhistory.so remember=24.</t>
  </si>
  <si>
    <t>Restrict login privileges for system accounts. One method for implementing the recommended state is to perform the following: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</si>
  <si>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Set the default group for the root account to GID 0. One method for implementing the recommended state is to perform the following:
Run the following command to set the root user default group to GID 0:
# usermod -g 0 root</t>
  </si>
  <si>
    <t>Set password expiration to 90 days or less for non-admin users and 60 days or less for admin users. One method for implementing the recommended state is to perform the following:
Set the PASS_MAX_DAYS parameter to conform to site policy in/etc/login.defs:
PASS_MAX_DAYS 90 or 60 or admins
Modify user parameters for all users with a password set to match:
# chage --maxdays 90 or 60 for admins</t>
  </si>
  <si>
    <t>Set password expiration warning days to 14 or more days. One method for implementing the recommended state is to perform the following:
Set the PASS_WARN_AGE` parameter to 7 in/etc/login.defs`:
PASS_WARN_AGE 14
Modify user parameters for all users with a password set to match:
# chage --warndays 14</t>
  </si>
  <si>
    <t xml:space="preserve">Configure permissions to be no less restrictive than 644 for the root user on the /etc/passwd file. One method for implementing the recommended state is to perform the following:
Run the following command to set permissions on/etc/passwd`:
# chown root:root /etc/passwd
# chmod 644 /etc/passwd
</t>
  </si>
  <si>
    <t xml:space="preserve">Run the following command and verify  `Uid` is `0/root,` `Gid` is `0/root` or `/shadow,` and `Access` is `640` or more restrictive:
# stat /etc/shadow.old
Access: (0640/-rw-r-----) Uid: ( 0/ root) Gid: ( 15/ shadow)
</t>
  </si>
  <si>
    <t>To close this finding, please provide a screenshot showing the file permissions for the file /etc/group- are set to 644 or more restrictive with the agency's CAP.</t>
  </si>
  <si>
    <t>To close this finding, please provide a screenshot showing no world writable files exist on the system with the agency's CAP.</t>
  </si>
  <si>
    <t>Set root to be the only UID 0 account since it must be limited to only the default `root` account and only from the system console. Remove any users other than `root` with UID `0` or assign them a new UID if appropriate.</t>
  </si>
  <si>
    <t xml:space="preserve">The root PATH integrity is not appropriately set. </t>
  </si>
  <si>
    <t>To close this finding, please provide a screenshot of the no users have. Rhosts files with the agency's CAP.</t>
  </si>
  <si>
    <t>Delete all duplicate names in the /etc/group file.</t>
  </si>
  <si>
    <t>To close this finding, please provide a screenshot of the  disabled rsh, rlogin, rexec service settings with the agency's CAP.</t>
  </si>
  <si>
    <t>To close this finding, please provide a screenshot of the  iptables acls with the agency's CAP.</t>
  </si>
  <si>
    <t>To close this finding, please provide a screenshot of the  PermitRootLogin option in the /etc/ssh/sshd_config file with the agency's CAP.</t>
  </si>
  <si>
    <t>To close this finding, please provide screenshot of the  users' home directories permissions settings with the agency's CAP.</t>
  </si>
  <si>
    <t>To close this finding, please provide a screenshot of the disabled rsh, rlogin, rexec service settings with the agency's CAP.</t>
  </si>
  <si>
    <t>To close this finding, please provide a screenshot of the ntalk service has been disabled with the agency's CAP.</t>
  </si>
  <si>
    <t>To close this finding, please provide a screenshot of the disabled Network File System (NFS) and RPC settings with the agency's CAP.</t>
  </si>
  <si>
    <t>To close this finding, please provide a screenshot of the iptables acls with the agency's CAP.</t>
  </si>
  <si>
    <t>To close this finding, please provide a screenshot of the PermitRootLogin option in the /etc/ssh/sshd_config file with the agency's CAP.</t>
  </si>
  <si>
    <t>To close this finding, please provide a screenshot of the PermitUserEnvironment.option in the /etc/ssh/sshd_config file with the agency's CAP.</t>
  </si>
  <si>
    <t>To close this finding, please provide a screenshot of the approved MAC algorithms defined in the /etc/ssh/sshd_config file with the agency's CAP.</t>
  </si>
  <si>
    <t>To close this finding, please provide a screenshot showing nodev option settings on all removable media partitions with the agency's CAP.</t>
  </si>
  <si>
    <t>To close this finding, please provide a screenshot showing nosuid settings on all removable media partitions with the agency's CAP.</t>
  </si>
  <si>
    <t>To close this finding, please provide a screenshot showing the noexec option has been applied on all removable media partitions with the agency's CAP.</t>
  </si>
  <si>
    <t xml:space="preserve">Edit or create the file `/etc/modprobe.d/CIS.conf` and add the following line:
install hfs /bin/true
Run the following command to unload the `hfs module:
# rmmod hfs
</t>
  </si>
  <si>
    <t>Disable the rsync service. One method for implementing the recommended state is to perform the following:
Run the following command to disabler sync:
# systemctl disable rsyncd</t>
  </si>
  <si>
    <t xml:space="preserve">Run the following command and verify that each Linux line has the `'ipv6.disable=1'` parameter set:
# grep "^\s*Linux" /boot/grub2/grub.cfg
</t>
  </si>
  <si>
    <t>Configure rsyslog to send logs to a remote log host. One method for implementing the recommended state is to perform the following:
Edit the/etc/rsyslog.conf` and/etc/rsyslog.d/*.conf` files and add the following line (whereloghost.example.com` is the name of the Agency central log host).
*.* @@loghost.example.com
Run the following command to reload the rsyslogd` configuration:
# pkill -HUP rsyslogd</t>
  </si>
  <si>
    <t>Only accept remote rsyslog messages on designated log hosts. One method for implementing the recommended state is to perform the following:
For hosts that are designated as log hosts, edit the/etc/rsyslog.conf` file and un-comment or add the following lines:
$ModLoad imtcp
$InputTCPServerRun 514
For hosts that are not designated as log hosts, edit the/etc/rsyslog.conf` file and comment or remove the following lines:
# $ModLoad imtcp
# $InputTCPServerRun 514
Run the following command to reload the rsyslogd` configuration:
# pkill -HUP rsyslogd</t>
  </si>
  <si>
    <t>Enable the syslog-ng service. One method for implementing the recommended state is to  run the following commands:
# systemctl enable syslog-ng.</t>
  </si>
  <si>
    <t xml:space="preserve">Run the following command and verify  `Uid` is `0/root`, `Gid` is `0/root` or `/shadow`, and `Access` is `640` or more restrictive:
# stat /etc/gshadow
Access: (0640/-rw-r-----) Uid: ( 0/ root) Gid: ( 0/ root)
</t>
  </si>
  <si>
    <t xml:space="preserve">Run the following command and verify  `Uid` is `0/root,` `Gid` is `0/root` or `/shadow,` and `Access` is `640` or more restrictive:
# stat /etc/shadow-
Access: (0640/-rw-r-----) Uid: ( 0/ root) Gid: ( 15/ shadow)
</t>
  </si>
  <si>
    <t>To close this finding, please provide screenshot of the users' home directories permissions settings with the agency's CAP.</t>
  </si>
  <si>
    <t>Finding Statement (Internal Use Only)</t>
  </si>
  <si>
    <t xml:space="preserve">Remediation Statement (Internal Use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</si>
</sst>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mmmm\ d\,\ yyyy;@"/>
  </numFmts>
  <fonts count="24"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sz val="11"/>
      <color indexed="8"/>
      <name val="Arial"/>
      <family val="2"/>
    </font>
    <font>
      <b/>
      <sz val="11"/>
      <color indexed="8"/>
      <name val="Arial"/>
      <family val="2"/>
    </font>
    <font>
      <b/>
      <i/>
      <sz val="10"/>
      <name val="Arial"/>
      <family val="2"/>
    </font>
    <font>
      <sz val="12"/>
      <color theme="1"/>
      <name val="Calibri"/>
      <family val="2"/>
      <scheme val="minor"/>
    </font>
    <font>
      <sz val="11"/>
      <color theme="1"/>
      <name val="Calibri"/>
      <family val="2"/>
      <scheme val="minor"/>
    </font>
    <font>
      <b/>
      <sz val="12"/>
      <color theme="1"/>
      <name val="Calibri"/>
      <family val="2"/>
      <scheme val="minor"/>
    </font>
    <font>
      <b/>
      <sz val="10"/>
      <color theme="1"/>
      <name val="Arial"/>
      <family val="2"/>
    </font>
    <font>
      <sz val="10"/>
      <color theme="0"/>
      <name val="Arial"/>
      <family val="2"/>
    </font>
    <font>
      <b/>
      <sz val="10"/>
      <color rgb="FFFF0000"/>
      <name val="Arial"/>
      <family val="2"/>
    </font>
    <font>
      <b/>
      <sz val="11"/>
      <color theme="1"/>
      <name val="Calibri"/>
      <family val="2"/>
      <scheme val="minor"/>
    </font>
    <font>
      <sz val="10"/>
      <color rgb="FFFF0000"/>
      <name val="Arial"/>
      <family val="2"/>
    </font>
    <font>
      <sz val="10"/>
      <color theme="1"/>
      <name val="Arial"/>
      <family val="2"/>
    </font>
    <font>
      <sz val="10"/>
      <color theme="1" tint="4.9989318521683403E-2"/>
      <name val="Arial"/>
      <family val="2"/>
    </font>
    <font>
      <sz val="11"/>
      <color theme="1" tint="4.9989318521683403E-2"/>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29"/>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99CCFF"/>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2" tint="-9.9978637043366805E-2"/>
        <bgColor indexed="64"/>
      </patternFill>
    </fill>
  </fills>
  <borders count="5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3"/>
      </top>
      <bottom/>
      <diagonal/>
    </border>
    <border>
      <left style="thin">
        <color indexed="64"/>
      </left>
      <right/>
      <top/>
      <bottom style="thin">
        <color indexed="63"/>
      </bottom>
      <diagonal/>
    </border>
    <border>
      <left style="thin">
        <color indexed="64"/>
      </left>
      <right style="thin">
        <color indexed="64"/>
      </right>
      <top style="thin">
        <color indexed="64"/>
      </top>
      <bottom/>
      <diagonal/>
    </border>
    <border>
      <left style="thin">
        <color indexed="63"/>
      </left>
      <right style="thin">
        <color indexed="63"/>
      </right>
      <top/>
      <bottom style="thin">
        <color indexed="63"/>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applyFill="0" applyProtection="0"/>
    <xf numFmtId="0" fontId="3" fillId="0" borderId="0"/>
    <xf numFmtId="0" fontId="3" fillId="0" borderId="0"/>
    <xf numFmtId="0" fontId="3" fillId="0" borderId="0"/>
    <xf numFmtId="0" fontId="3" fillId="0" borderId="0"/>
    <xf numFmtId="0" fontId="1" fillId="0" borderId="0" applyFill="0" applyProtection="0"/>
    <xf numFmtId="0" fontId="1" fillId="0" borderId="0" applyFill="0" applyProtection="0"/>
    <xf numFmtId="0" fontId="14" fillId="0" borderId="0"/>
    <xf numFmtId="0" fontId="5" fillId="0" borderId="0"/>
  </cellStyleXfs>
  <cellXfs count="332">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2" borderId="10" xfId="0" applyFill="1" applyBorder="1" applyAlignment="1" applyProtection="1">
      <alignment vertical="center"/>
    </xf>
    <xf numFmtId="0" fontId="0" fillId="2" borderId="11" xfId="0" applyFill="1" applyBorder="1" applyAlignment="1" applyProtection="1">
      <alignment vertical="center"/>
    </xf>
    <xf numFmtId="0" fontId="0" fillId="2" borderId="12"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0" borderId="0" xfId="0"/>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49" fontId="6" fillId="4" borderId="11" xfId="0" applyNumberFormat="1" applyFont="1" applyFill="1" applyBorder="1" applyAlignment="1"/>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3" fillId="0" borderId="1" xfId="0" applyFont="1" applyBorder="1" applyAlignment="1">
      <alignment horizontal="left" vertical="top"/>
    </xf>
    <xf numFmtId="0" fontId="3" fillId="2" borderId="8" xfId="0" applyFont="1" applyFill="1" applyBorder="1" applyAlignment="1">
      <alignment vertical="center"/>
    </xf>
    <xf numFmtId="0" fontId="6" fillId="2" borderId="14" xfId="0" applyFont="1" applyFill="1" applyBorder="1" applyAlignment="1" applyProtection="1">
      <alignment vertical="top" wrapText="1"/>
    </xf>
    <xf numFmtId="0" fontId="6" fillId="2" borderId="1" xfId="0" applyFont="1" applyFill="1" applyBorder="1" applyAlignment="1" applyProtection="1">
      <alignment vertical="top" wrapText="1"/>
    </xf>
    <xf numFmtId="167" fontId="10" fillId="5" borderId="15" xfId="0" applyNumberFormat="1" applyFont="1" applyFill="1" applyBorder="1" applyAlignment="1" applyProtection="1">
      <alignment horizontal="center" vertical="center" wrapText="1"/>
    </xf>
    <xf numFmtId="167" fontId="10" fillId="5" borderId="16" xfId="0" applyNumberFormat="1" applyFont="1" applyFill="1" applyBorder="1" applyAlignment="1" applyProtection="1">
      <alignment horizontal="center" vertical="center" wrapText="1"/>
    </xf>
    <xf numFmtId="167" fontId="10" fillId="5" borderId="17" xfId="0" applyNumberFormat="1" applyFont="1" applyFill="1" applyBorder="1" applyAlignment="1" applyProtection="1">
      <alignment horizontal="center" vertical="center" wrapText="1"/>
    </xf>
    <xf numFmtId="0" fontId="3" fillId="0" borderId="18" xfId="0" applyFont="1" applyFill="1" applyBorder="1" applyAlignment="1">
      <alignment horizontal="left" vertical="top" wrapText="1"/>
    </xf>
    <xf numFmtId="0" fontId="3" fillId="0" borderId="18" xfId="0" quotePrefix="1" applyFont="1" applyFill="1" applyBorder="1" applyAlignment="1">
      <alignment horizontal="left" vertical="top" wrapText="1"/>
    </xf>
    <xf numFmtId="0" fontId="3" fillId="0" borderId="18" xfId="1" applyFont="1" applyFill="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3" fillId="0" borderId="1" xfId="0" applyFont="1" applyFill="1" applyBorder="1" applyAlignment="1" applyProtection="1">
      <alignment vertical="top" wrapText="1"/>
      <protection locked="0"/>
    </xf>
    <xf numFmtId="0" fontId="5" fillId="0" borderId="0" xfId="0" applyFont="1" applyProtection="1"/>
    <xf numFmtId="0" fontId="6" fillId="3" borderId="14" xfId="0" applyFont="1" applyFill="1" applyBorder="1" applyAlignment="1" applyProtection="1">
      <alignment horizontal="center" vertical="top" wrapText="1"/>
    </xf>
    <xf numFmtId="0" fontId="5" fillId="0" borderId="18" xfId="0" applyFont="1" applyFill="1" applyBorder="1" applyProtection="1"/>
    <xf numFmtId="167" fontId="10" fillId="5" borderId="18" xfId="0" applyNumberFormat="1" applyFont="1" applyFill="1" applyBorder="1" applyAlignment="1" applyProtection="1">
      <alignment horizontal="center" vertical="center" wrapText="1"/>
    </xf>
    <xf numFmtId="167" fontId="11" fillId="5" borderId="18" xfId="0" applyNumberFormat="1" applyFont="1" applyFill="1" applyBorder="1" applyAlignment="1" applyProtection="1">
      <alignment horizontal="left" vertical="center" wrapText="1"/>
    </xf>
    <xf numFmtId="0" fontId="11" fillId="6" borderId="19" xfId="0" applyFont="1" applyFill="1" applyBorder="1" applyAlignment="1" applyProtection="1">
      <alignment horizontal="left" vertical="center" wrapText="1"/>
    </xf>
    <xf numFmtId="0" fontId="11" fillId="7" borderId="20" xfId="0" applyFont="1" applyFill="1" applyBorder="1" applyAlignment="1" applyProtection="1">
      <alignment horizontal="left" vertical="center" wrapText="1"/>
    </xf>
    <xf numFmtId="0" fontId="11" fillId="3" borderId="19" xfId="0" applyFont="1" applyFill="1" applyBorder="1" applyAlignment="1" applyProtection="1">
      <alignment horizontal="center" vertical="center" wrapText="1"/>
    </xf>
    <xf numFmtId="0" fontId="11" fillId="3" borderId="18"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0" fillId="0" borderId="18" xfId="0" applyBorder="1" applyAlignment="1"/>
    <xf numFmtId="0" fontId="9" fillId="0" borderId="0" xfId="0" applyFont="1" applyFill="1" applyAlignment="1" applyProtection="1">
      <alignment vertical="top" wrapText="1"/>
    </xf>
    <xf numFmtId="10" fontId="9" fillId="0" borderId="0" xfId="0" applyNumberFormat="1" applyFont="1" applyFill="1" applyAlignment="1" applyProtection="1">
      <alignment vertical="top" wrapText="1"/>
    </xf>
    <xf numFmtId="0" fontId="9" fillId="0" borderId="0" xfId="0" applyFont="1" applyFill="1" applyAlignment="1" applyProtection="1">
      <alignment horizontal="center" vertical="top" wrapText="1"/>
    </xf>
    <xf numFmtId="0" fontId="5" fillId="0" borderId="18" xfId="0" applyFont="1" applyBorder="1" applyAlignment="1" applyProtection="1">
      <alignment vertical="top" wrapText="1"/>
    </xf>
    <xf numFmtId="0" fontId="5" fillId="0" borderId="18" xfId="5" applyFont="1" applyFill="1" applyBorder="1" applyAlignment="1" applyProtection="1">
      <alignment horizontal="left" vertical="top" wrapText="1"/>
    </xf>
    <xf numFmtId="10" fontId="3" fillId="0" borderId="21" xfId="8" applyNumberFormat="1" applyFont="1" applyFill="1" applyBorder="1" applyAlignment="1">
      <alignment horizontal="left" vertical="top" wrapText="1"/>
    </xf>
    <xf numFmtId="10" fontId="3" fillId="0" borderId="18" xfId="8" applyNumberFormat="1" applyFont="1" applyFill="1" applyBorder="1" applyAlignment="1">
      <alignment horizontal="left" vertical="top" wrapText="1"/>
    </xf>
    <xf numFmtId="0" fontId="9" fillId="8" borderId="0" xfId="0" applyFont="1" applyFill="1" applyAlignment="1" applyProtection="1">
      <alignment vertical="top" wrapText="1"/>
    </xf>
    <xf numFmtId="0" fontId="5" fillId="2" borderId="5" xfId="0" applyFont="1" applyFill="1" applyBorder="1" applyAlignment="1" applyProtection="1"/>
    <xf numFmtId="0" fontId="3" fillId="0" borderId="11" xfId="0" applyFont="1" applyFill="1" applyBorder="1" applyAlignment="1" applyProtection="1">
      <alignment horizontal="left" vertical="top" wrapText="1"/>
      <protection locked="0"/>
    </xf>
    <xf numFmtId="0" fontId="6" fillId="10" borderId="1" xfId="0" applyFont="1" applyFill="1" applyBorder="1" applyAlignment="1" applyProtection="1">
      <alignment vertical="top" wrapText="1"/>
    </xf>
    <xf numFmtId="0" fontId="6" fillId="10" borderId="22" xfId="0" applyFont="1" applyFill="1" applyBorder="1" applyAlignment="1" applyProtection="1">
      <alignment vertical="top" wrapText="1"/>
      <protection locked="0"/>
    </xf>
    <xf numFmtId="0" fontId="6" fillId="10" borderId="18" xfId="0" applyFont="1" applyFill="1" applyBorder="1" applyAlignment="1" applyProtection="1">
      <alignment vertical="top" wrapText="1"/>
      <protection locked="0"/>
    </xf>
    <xf numFmtId="0" fontId="0" fillId="8" borderId="0" xfId="0" applyFill="1" applyProtection="1"/>
    <xf numFmtId="0" fontId="0" fillId="8" borderId="6" xfId="0" applyFill="1" applyBorder="1" applyProtection="1"/>
    <xf numFmtId="0" fontId="6" fillId="8" borderId="10" xfId="0" applyFont="1" applyFill="1" applyBorder="1" applyAlignment="1" applyProtection="1">
      <alignment vertical="center"/>
    </xf>
    <xf numFmtId="0" fontId="3" fillId="8" borderId="0" xfId="0" applyFont="1" applyFill="1" applyAlignment="1">
      <alignment vertical="center"/>
    </xf>
    <xf numFmtId="0" fontId="0" fillId="8" borderId="23" xfId="0" applyFill="1" applyBorder="1"/>
    <xf numFmtId="0" fontId="0" fillId="8" borderId="24" xfId="0" applyFill="1" applyBorder="1"/>
    <xf numFmtId="0" fontId="6" fillId="8" borderId="25" xfId="0" applyFont="1" applyFill="1" applyBorder="1" applyAlignment="1"/>
    <xf numFmtId="0" fontId="6" fillId="11" borderId="26" xfId="0" applyFont="1" applyFill="1" applyBorder="1" applyAlignment="1"/>
    <xf numFmtId="0" fontId="6" fillId="11" borderId="27" xfId="0" applyFont="1" applyFill="1" applyBorder="1" applyAlignment="1"/>
    <xf numFmtId="0" fontId="6" fillId="11" borderId="22" xfId="0" applyFont="1" applyFill="1" applyBorder="1" applyAlignment="1"/>
    <xf numFmtId="0" fontId="0" fillId="8" borderId="0" xfId="0" applyFill="1"/>
    <xf numFmtId="0" fontId="7" fillId="8" borderId="25" xfId="0" applyFont="1" applyFill="1" applyBorder="1" applyAlignment="1">
      <alignment vertical="top"/>
    </xf>
    <xf numFmtId="0" fontId="6" fillId="3" borderId="28" xfId="0" applyFont="1" applyFill="1" applyBorder="1" applyAlignment="1"/>
    <xf numFmtId="0" fontId="0" fillId="9" borderId="29" xfId="0" applyFill="1" applyBorder="1"/>
    <xf numFmtId="0" fontId="6" fillId="3" borderId="29" xfId="0" applyFont="1" applyFill="1" applyBorder="1" applyAlignment="1"/>
    <xf numFmtId="0" fontId="0" fillId="9" borderId="30" xfId="0" applyFill="1" applyBorder="1"/>
    <xf numFmtId="0" fontId="6" fillId="3" borderId="31" xfId="0" applyFont="1" applyFill="1" applyBorder="1" applyAlignment="1"/>
    <xf numFmtId="0" fontId="6" fillId="3" borderId="32" xfId="0" applyFont="1" applyFill="1" applyBorder="1" applyAlignment="1"/>
    <xf numFmtId="0" fontId="6" fillId="3" borderId="33" xfId="0" applyFont="1" applyFill="1" applyBorder="1" applyAlignment="1"/>
    <xf numFmtId="0" fontId="8" fillId="11" borderId="3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3" fillId="11" borderId="37" xfId="0" applyFont="1" applyFill="1" applyBorder="1" applyAlignment="1">
      <alignment vertical="center"/>
    </xf>
    <xf numFmtId="0" fontId="0" fillId="11" borderId="13" xfId="0" applyFill="1" applyBorder="1" applyAlignment="1">
      <alignment vertical="center"/>
    </xf>
    <xf numFmtId="0" fontId="8" fillId="11" borderId="1" xfId="0" applyFont="1" applyFill="1" applyBorder="1" applyAlignment="1">
      <alignment horizontal="center" vertical="center"/>
    </xf>
    <xf numFmtId="0" fontId="8" fillId="11" borderId="38" xfId="0" applyFont="1" applyFill="1" applyBorder="1" applyAlignment="1">
      <alignment horizontal="center" vertical="center"/>
    </xf>
    <xf numFmtId="0" fontId="7" fillId="0" borderId="18" xfId="0" applyFont="1" applyBorder="1" applyAlignment="1">
      <alignment horizontal="center" vertical="center"/>
    </xf>
    <xf numFmtId="0" fontId="6" fillId="8" borderId="39" xfId="0" applyFont="1" applyFill="1" applyBorder="1" applyAlignment="1">
      <alignment vertical="center"/>
    </xf>
    <xf numFmtId="0" fontId="6" fillId="8" borderId="40" xfId="0" applyFont="1" applyFill="1" applyBorder="1" applyAlignment="1">
      <alignment vertical="center"/>
    </xf>
    <xf numFmtId="0" fontId="3" fillId="0" borderId="41"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6" fillId="8" borderId="0" xfId="0" applyFont="1" applyFill="1" applyBorder="1"/>
    <xf numFmtId="0" fontId="0" fillId="8" borderId="0" xfId="0" applyFill="1" applyBorder="1"/>
    <xf numFmtId="0" fontId="7" fillId="8" borderId="0" xfId="0" applyFont="1" applyFill="1" applyBorder="1" applyAlignment="1">
      <alignment vertical="top"/>
    </xf>
    <xf numFmtId="0" fontId="6" fillId="3" borderId="26" xfId="0" applyFont="1" applyFill="1" applyBorder="1" applyAlignment="1"/>
    <xf numFmtId="0" fontId="6" fillId="3" borderId="27" xfId="0" applyFont="1" applyFill="1" applyBorder="1" applyAlignment="1"/>
    <xf numFmtId="0" fontId="6" fillId="3" borderId="22" xfId="0" applyFont="1" applyFill="1" applyBorder="1" applyAlignment="1"/>
    <xf numFmtId="0" fontId="0" fillId="8" borderId="25" xfId="0" applyFill="1" applyBorder="1"/>
    <xf numFmtId="0" fontId="8" fillId="11" borderId="21" xfId="0" applyFont="1" applyFill="1" applyBorder="1" applyAlignment="1">
      <alignment horizontal="center" vertical="center"/>
    </xf>
    <xf numFmtId="0" fontId="8" fillId="8" borderId="0" xfId="0" applyFont="1" applyFill="1" applyBorder="1" applyAlignment="1">
      <alignment horizontal="center" vertical="center"/>
    </xf>
    <xf numFmtId="0" fontId="7" fillId="8" borderId="0" xfId="0" applyFont="1" applyFill="1" applyBorder="1" applyAlignment="1">
      <alignment vertical="top" wrapText="1"/>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3" fillId="8" borderId="26" xfId="0" applyFont="1" applyFill="1" applyBorder="1" applyAlignment="1"/>
    <xf numFmtId="0" fontId="0" fillId="8" borderId="28" xfId="0" applyFill="1" applyBorder="1"/>
    <xf numFmtId="0" fontId="0" fillId="8" borderId="29" xfId="0" applyFill="1" applyBorder="1"/>
    <xf numFmtId="0" fontId="7" fillId="8" borderId="29" xfId="0" applyFont="1" applyFill="1" applyBorder="1" applyAlignment="1">
      <alignment vertical="top" wrapText="1"/>
    </xf>
    <xf numFmtId="0" fontId="3" fillId="8" borderId="0" xfId="0" applyFont="1" applyFill="1" applyBorder="1" applyAlignment="1">
      <alignment vertical="top"/>
    </xf>
    <xf numFmtId="0" fontId="6" fillId="11" borderId="18" xfId="0" applyFont="1" applyFill="1" applyBorder="1" applyAlignment="1" applyProtection="1">
      <alignment vertical="top" wrapText="1"/>
      <protection locked="0"/>
    </xf>
    <xf numFmtId="0" fontId="3" fillId="0" borderId="18" xfId="1" applyNumberFormat="1" applyBorder="1" applyAlignment="1" applyProtection="1">
      <alignment horizontal="center" vertical="top"/>
    </xf>
    <xf numFmtId="0" fontId="5" fillId="3" borderId="0" xfId="0" applyFont="1" applyFill="1" applyProtection="1"/>
    <xf numFmtId="0" fontId="5" fillId="0" borderId="0" xfId="0" applyFont="1" applyFill="1" applyProtection="1"/>
    <xf numFmtId="0" fontId="3" fillId="0" borderId="1" xfId="0" applyFont="1" applyBorder="1" applyAlignment="1">
      <alignment horizontal="left" vertical="top" wrapText="1"/>
    </xf>
    <xf numFmtId="0" fontId="3" fillId="8" borderId="3" xfId="0" applyFont="1" applyFill="1" applyBorder="1" applyAlignment="1">
      <alignment vertical="top"/>
    </xf>
    <xf numFmtId="0" fontId="0" fillId="8" borderId="0" xfId="0" applyFill="1" applyAlignment="1"/>
    <xf numFmtId="0" fontId="3" fillId="8" borderId="8" xfId="0" applyFont="1" applyFill="1" applyBorder="1" applyAlignment="1" applyProtection="1">
      <alignment horizontal="center" vertical="top"/>
    </xf>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43" xfId="0" applyFont="1" applyFill="1" applyBorder="1" applyAlignment="1" applyProtection="1">
      <alignment vertical="top"/>
    </xf>
    <xf numFmtId="0" fontId="3" fillId="8" borderId="7" xfId="0" applyFont="1" applyFill="1" applyBorder="1" applyAlignment="1" applyProtection="1">
      <alignment vertical="top"/>
    </xf>
    <xf numFmtId="0" fontId="3" fillId="8" borderId="8" xfId="0" applyFont="1" applyFill="1" applyBorder="1" applyAlignment="1" applyProtection="1">
      <alignment vertical="top"/>
    </xf>
    <xf numFmtId="0" fontId="3" fillId="8" borderId="44"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3" fillId="8" borderId="13" xfId="0" applyFont="1" applyFill="1" applyBorder="1" applyAlignment="1" applyProtection="1">
      <alignment vertical="top"/>
    </xf>
    <xf numFmtId="0" fontId="3" fillId="8" borderId="5" xfId="0" applyFont="1" applyFill="1" applyBorder="1" applyAlignment="1" applyProtection="1">
      <alignment vertical="top"/>
    </xf>
    <xf numFmtId="0" fontId="3" fillId="8" borderId="0" xfId="0" applyFont="1" applyFill="1" applyBorder="1" applyAlignment="1" applyProtection="1">
      <alignment vertical="top"/>
    </xf>
    <xf numFmtId="0" fontId="3" fillId="8" borderId="45" xfId="0" applyFont="1" applyFill="1" applyBorder="1" applyAlignment="1" applyProtection="1">
      <alignment vertical="top"/>
    </xf>
    <xf numFmtId="0" fontId="3" fillId="0" borderId="18" xfId="0" applyFont="1" applyFill="1" applyBorder="1" applyAlignment="1" applyProtection="1">
      <alignment horizontal="left" vertical="top" wrapText="1"/>
      <protection locked="0"/>
    </xf>
    <xf numFmtId="0" fontId="6" fillId="11" borderId="2" xfId="0" applyFont="1" applyFill="1" applyBorder="1" applyAlignment="1" applyProtection="1">
      <alignment vertical="center"/>
    </xf>
    <xf numFmtId="0" fontId="6" fillId="11" borderId="3" xfId="0" applyFont="1" applyFill="1" applyBorder="1" applyAlignment="1" applyProtection="1">
      <alignment vertical="center"/>
    </xf>
    <xf numFmtId="0" fontId="6" fillId="11" borderId="43" xfId="0" applyFont="1" applyFill="1" applyBorder="1" applyAlignment="1" applyProtection="1">
      <alignment vertical="center"/>
    </xf>
    <xf numFmtId="0" fontId="6" fillId="11" borderId="10" xfId="0" applyFont="1" applyFill="1" applyBorder="1" applyAlignment="1" applyProtection="1">
      <alignment vertical="center"/>
    </xf>
    <xf numFmtId="0" fontId="6" fillId="11" borderId="11" xfId="0" applyFont="1" applyFill="1" applyBorder="1" applyAlignment="1" applyProtection="1">
      <alignment vertical="center"/>
    </xf>
    <xf numFmtId="0" fontId="6" fillId="11" borderId="13" xfId="0" applyFont="1" applyFill="1" applyBorder="1" applyAlignment="1" applyProtection="1">
      <alignment vertical="center"/>
    </xf>
    <xf numFmtId="0" fontId="6" fillId="12" borderId="2" xfId="0" applyFont="1" applyFill="1" applyBorder="1" applyAlignment="1" applyProtection="1">
      <alignment vertical="top"/>
    </xf>
    <xf numFmtId="0" fontId="6" fillId="12" borderId="3" xfId="0" applyFont="1" applyFill="1" applyBorder="1" applyAlignment="1" applyProtection="1">
      <alignment vertical="top"/>
    </xf>
    <xf numFmtId="0" fontId="6" fillId="12" borderId="43" xfId="0" applyFont="1" applyFill="1" applyBorder="1" applyAlignment="1" applyProtection="1">
      <alignment vertical="top"/>
    </xf>
    <xf numFmtId="0" fontId="6" fillId="12" borderId="7" xfId="0" applyFont="1" applyFill="1" applyBorder="1" applyAlignment="1" applyProtection="1">
      <alignment vertical="top"/>
    </xf>
    <xf numFmtId="0" fontId="6" fillId="12" borderId="8" xfId="0" applyFont="1" applyFill="1" applyBorder="1" applyAlignment="1" applyProtection="1">
      <alignment vertical="top"/>
    </xf>
    <xf numFmtId="0" fontId="6" fillId="12" borderId="44" xfId="0" applyFont="1" applyFill="1" applyBorder="1" applyAlignment="1" applyProtection="1">
      <alignment vertical="top"/>
    </xf>
    <xf numFmtId="0" fontId="6" fillId="12" borderId="10" xfId="0" applyFont="1" applyFill="1" applyBorder="1" applyAlignment="1" applyProtection="1">
      <alignment vertical="top"/>
    </xf>
    <xf numFmtId="0" fontId="6" fillId="12" borderId="11" xfId="0" applyFont="1" applyFill="1" applyBorder="1" applyAlignment="1" applyProtection="1">
      <alignment vertical="top"/>
    </xf>
    <xf numFmtId="0" fontId="6" fillId="12" borderId="13" xfId="0" applyFont="1" applyFill="1" applyBorder="1" applyAlignment="1" applyProtection="1">
      <alignment vertical="top"/>
    </xf>
    <xf numFmtId="0" fontId="6" fillId="12" borderId="5" xfId="0" applyFont="1" applyFill="1" applyBorder="1" applyAlignment="1" applyProtection="1">
      <alignment vertical="top"/>
    </xf>
    <xf numFmtId="0" fontId="6" fillId="12" borderId="0" xfId="0" applyFont="1" applyFill="1" applyBorder="1" applyAlignment="1" applyProtection="1">
      <alignment vertical="top"/>
    </xf>
    <xf numFmtId="0" fontId="6" fillId="12" borderId="45" xfId="0" applyFont="1" applyFill="1" applyBorder="1" applyAlignment="1" applyProtection="1">
      <alignment vertical="top"/>
    </xf>
    <xf numFmtId="0" fontId="6" fillId="12" borderId="26" xfId="0" applyFont="1" applyFill="1" applyBorder="1" applyAlignment="1" applyProtection="1">
      <alignment vertical="top"/>
    </xf>
    <xf numFmtId="0" fontId="6" fillId="12" borderId="27" xfId="0" applyFont="1" applyFill="1" applyBorder="1" applyAlignment="1" applyProtection="1">
      <alignment vertical="top"/>
    </xf>
    <xf numFmtId="0" fontId="6" fillId="12" borderId="46" xfId="0" applyFont="1" applyFill="1" applyBorder="1" applyAlignment="1" applyProtection="1">
      <alignment vertical="top"/>
    </xf>
    <xf numFmtId="0" fontId="3" fillId="8" borderId="47" xfId="0" applyFont="1" applyFill="1" applyBorder="1" applyAlignment="1" applyProtection="1">
      <alignment horizontal="left" vertical="top"/>
    </xf>
    <xf numFmtId="0" fontId="3" fillId="8" borderId="27" xfId="0" applyFont="1" applyFill="1" applyBorder="1" applyAlignment="1" applyProtection="1">
      <alignment horizontal="left" vertical="top"/>
    </xf>
    <xf numFmtId="0" fontId="3" fillId="8" borderId="22" xfId="0" applyFont="1" applyFill="1" applyBorder="1" applyAlignment="1" applyProtection="1">
      <alignment horizontal="left" vertical="top"/>
    </xf>
    <xf numFmtId="0" fontId="16" fillId="12" borderId="23" xfId="0" applyFont="1" applyFill="1" applyBorder="1" applyAlignment="1" applyProtection="1">
      <alignment vertical="top"/>
    </xf>
    <xf numFmtId="0" fontId="6" fillId="12" borderId="24" xfId="0" applyFont="1" applyFill="1" applyBorder="1" applyAlignment="1" applyProtection="1">
      <alignment vertical="top"/>
    </xf>
    <xf numFmtId="0" fontId="6" fillId="12" borderId="48" xfId="0" applyFont="1" applyFill="1" applyBorder="1" applyAlignment="1" applyProtection="1">
      <alignment vertical="top"/>
    </xf>
    <xf numFmtId="0" fontId="6" fillId="12" borderId="25" xfId="0" applyFont="1" applyFill="1" applyBorder="1" applyAlignment="1" applyProtection="1">
      <alignment vertical="top"/>
    </xf>
    <xf numFmtId="0" fontId="6" fillId="12" borderId="6" xfId="0" applyFont="1" applyFill="1" applyBorder="1" applyAlignment="1" applyProtection="1">
      <alignment vertical="top"/>
    </xf>
    <xf numFmtId="0" fontId="16" fillId="12" borderId="26" xfId="0" applyFont="1" applyFill="1" applyBorder="1" applyAlignment="1" applyProtection="1">
      <alignment vertical="top"/>
    </xf>
    <xf numFmtId="0" fontId="6" fillId="12" borderId="22" xfId="0" applyFont="1" applyFill="1" applyBorder="1" applyAlignment="1" applyProtection="1">
      <alignment vertical="top"/>
    </xf>
    <xf numFmtId="0" fontId="6" fillId="8"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8" borderId="0" xfId="0" applyFont="1" applyFill="1" applyProtection="1"/>
    <xf numFmtId="0" fontId="3" fillId="0" borderId="18" xfId="0" applyFont="1" applyBorder="1" applyAlignment="1">
      <alignment horizontal="center" vertical="center" wrapText="1"/>
    </xf>
    <xf numFmtId="2" fontId="6" fillId="0" borderId="22" xfId="0" applyNumberFormat="1"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9" fontId="12" fillId="0" borderId="18" xfId="0" applyNumberFormat="1" applyFont="1" applyFill="1" applyBorder="1" applyAlignment="1">
      <alignment horizontal="center" vertical="center"/>
    </xf>
    <xf numFmtId="0" fontId="6" fillId="12" borderId="28" xfId="0" applyFont="1" applyFill="1" applyBorder="1" applyAlignment="1" applyProtection="1">
      <alignment vertical="top"/>
    </xf>
    <xf numFmtId="0" fontId="6" fillId="12" borderId="29" xfId="0" applyFont="1" applyFill="1" applyBorder="1" applyAlignment="1" applyProtection="1">
      <alignment vertical="top"/>
    </xf>
    <xf numFmtId="0" fontId="6" fillId="12" borderId="30" xfId="0" applyFont="1" applyFill="1" applyBorder="1" applyAlignment="1" applyProtection="1">
      <alignment vertical="top"/>
    </xf>
    <xf numFmtId="0" fontId="17" fillId="8" borderId="0" xfId="0" applyFont="1" applyFill="1"/>
    <xf numFmtId="0" fontId="18" fillId="8" borderId="0" xfId="0" applyFont="1" applyFill="1"/>
    <xf numFmtId="0" fontId="6" fillId="4" borderId="22"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0" fontId="6" fillId="4" borderId="0" xfId="0" applyFont="1" applyFill="1" applyBorder="1" applyAlignment="1" applyProtection="1">
      <alignment wrapText="1"/>
      <protection locked="0"/>
    </xf>
    <xf numFmtId="0" fontId="5" fillId="3" borderId="0" xfId="0" applyFont="1" applyFill="1" applyAlignment="1" applyProtection="1">
      <alignment wrapText="1"/>
    </xf>
    <xf numFmtId="0" fontId="5" fillId="0" borderId="0" xfId="0" applyFont="1" applyFill="1" applyAlignment="1" applyProtection="1">
      <alignment wrapText="1"/>
    </xf>
    <xf numFmtId="0" fontId="0" fillId="0" borderId="0" xfId="0" applyFill="1" applyAlignment="1" applyProtection="1">
      <alignment wrapText="1"/>
    </xf>
    <xf numFmtId="0" fontId="3" fillId="0" borderId="18" xfId="3" applyFont="1" applyFill="1" applyBorder="1" applyAlignment="1">
      <alignment horizontal="left" vertical="top" wrapText="1"/>
    </xf>
    <xf numFmtId="0" fontId="3" fillId="0" borderId="18" xfId="0" applyFont="1" applyBorder="1" applyAlignment="1" applyProtection="1">
      <alignment horizontal="left" vertical="top" wrapText="1"/>
      <protection locked="0"/>
    </xf>
    <xf numFmtId="0" fontId="5" fillId="0" borderId="18" xfId="0" applyFont="1" applyFill="1" applyBorder="1" applyAlignment="1" applyProtection="1">
      <alignment vertical="top"/>
    </xf>
    <xf numFmtId="0" fontId="6" fillId="2" borderId="14" xfId="0" applyFont="1" applyFill="1" applyBorder="1" applyAlignment="1" applyProtection="1">
      <alignment horizontal="left" vertical="top" wrapText="1"/>
    </xf>
    <xf numFmtId="0" fontId="6" fillId="2" borderId="1" xfId="0" applyFont="1" applyFill="1" applyBorder="1" applyAlignment="1" applyProtection="1">
      <alignment horizontal="left" vertical="top" wrapText="1"/>
    </xf>
    <xf numFmtId="0" fontId="6" fillId="13" borderId="14" xfId="0" applyFont="1" applyFill="1" applyBorder="1" applyAlignment="1" applyProtection="1">
      <alignment horizontal="left" vertical="top" wrapText="1"/>
    </xf>
    <xf numFmtId="0" fontId="6" fillId="10" borderId="22" xfId="0" applyFont="1" applyFill="1" applyBorder="1" applyAlignment="1" applyProtection="1">
      <alignment horizontal="left" vertical="top" wrapText="1"/>
      <protection locked="0"/>
    </xf>
    <xf numFmtId="0" fontId="6" fillId="10" borderId="18" xfId="0" applyFont="1" applyFill="1" applyBorder="1" applyAlignment="1" applyProtection="1">
      <alignment horizontal="left" vertical="top" wrapText="1"/>
      <protection locked="0"/>
    </xf>
    <xf numFmtId="0" fontId="6" fillId="8" borderId="23" xfId="0" applyFont="1" applyFill="1" applyBorder="1" applyAlignment="1">
      <alignment vertical="center"/>
    </xf>
    <xf numFmtId="0" fontId="6" fillId="8" borderId="24" xfId="0" applyFont="1" applyFill="1" applyBorder="1" applyAlignment="1">
      <alignment vertical="center"/>
    </xf>
    <xf numFmtId="0" fontId="0" fillId="8" borderId="48" xfId="0" applyFill="1" applyBorder="1"/>
    <xf numFmtId="0" fontId="3" fillId="8" borderId="25" xfId="0" applyFont="1" applyFill="1" applyBorder="1" applyAlignment="1">
      <alignment vertical="top"/>
    </xf>
    <xf numFmtId="0" fontId="0" fillId="8" borderId="6" xfId="0" applyFill="1" applyBorder="1"/>
    <xf numFmtId="0" fontId="3" fillId="8" borderId="28" xfId="0" applyFont="1" applyFill="1" applyBorder="1" applyAlignment="1">
      <alignment vertical="top"/>
    </xf>
    <xf numFmtId="0" fontId="3" fillId="8" borderId="29" xfId="0" applyFont="1" applyFill="1" applyBorder="1" applyAlignment="1">
      <alignment vertical="top"/>
    </xf>
    <xf numFmtId="0" fontId="0" fillId="8" borderId="30" xfId="0" applyFill="1" applyBorder="1"/>
    <xf numFmtId="0" fontId="6" fillId="4" borderId="26" xfId="0" applyFont="1" applyFill="1" applyBorder="1" applyAlignment="1"/>
    <xf numFmtId="0" fontId="6" fillId="4" borderId="27" xfId="0" applyFont="1" applyFill="1" applyBorder="1" applyAlignment="1"/>
    <xf numFmtId="0" fontId="6" fillId="4" borderId="22" xfId="0" applyFont="1" applyFill="1" applyBorder="1" applyAlignment="1"/>
    <xf numFmtId="0" fontId="0" fillId="0" borderId="0" xfId="0" applyFill="1" applyBorder="1" applyProtection="1"/>
    <xf numFmtId="0" fontId="0" fillId="8" borderId="0" xfId="0" applyFill="1" applyAlignment="1" applyProtection="1"/>
    <xf numFmtId="0" fontId="3" fillId="8" borderId="0" xfId="0" applyFont="1" applyFill="1" applyAlignment="1" applyProtection="1"/>
    <xf numFmtId="0" fontId="5" fillId="3" borderId="43" xfId="0" applyFont="1" applyFill="1" applyBorder="1" applyAlignment="1" applyProtection="1">
      <alignment vertical="center"/>
    </xf>
    <xf numFmtId="49" fontId="0" fillId="8" borderId="0" xfId="0" applyNumberFormat="1" applyFill="1"/>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3" fillId="8" borderId="49" xfId="0" applyFont="1" applyFill="1" applyBorder="1" applyAlignment="1">
      <alignment vertical="top"/>
    </xf>
    <xf numFmtId="0" fontId="0" fillId="8" borderId="0" xfId="0" applyFill="1" applyBorder="1" applyAlignment="1"/>
    <xf numFmtId="0" fontId="0" fillId="8" borderId="6" xfId="0" applyFill="1" applyBorder="1" applyAlignment="1"/>
    <xf numFmtId="0" fontId="0" fillId="8" borderId="29" xfId="0" applyFill="1" applyBorder="1" applyAlignment="1"/>
    <xf numFmtId="0" fontId="0" fillId="8" borderId="30" xfId="0" applyFill="1" applyBorder="1" applyAlignment="1"/>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48" xfId="0" applyFont="1" applyFill="1" applyBorder="1" applyAlignment="1">
      <alignment vertical="center"/>
    </xf>
    <xf numFmtId="0" fontId="3" fillId="2" borderId="50" xfId="0" applyFont="1" applyFill="1" applyBorder="1" applyAlignment="1">
      <alignment vertical="center"/>
    </xf>
    <xf numFmtId="0" fontId="3" fillId="2" borderId="9" xfId="0" applyFont="1"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8" borderId="23" xfId="0" applyFont="1" applyFill="1" applyBorder="1" applyAlignment="1">
      <alignment vertical="top"/>
    </xf>
    <xf numFmtId="0" fontId="3" fillId="8" borderId="24" xfId="0" applyFont="1" applyFill="1" applyBorder="1" applyAlignment="1">
      <alignment vertical="top"/>
    </xf>
    <xf numFmtId="0" fontId="0" fillId="8" borderId="24" xfId="0" applyFill="1" applyBorder="1" applyAlignment="1"/>
    <xf numFmtId="0" fontId="0" fillId="8" borderId="48" xfId="0" applyFill="1" applyBorder="1" applyAlignment="1"/>
    <xf numFmtId="0" fontId="5" fillId="8" borderId="18" xfId="0" applyFont="1" applyFill="1" applyBorder="1" applyAlignment="1" applyProtection="1">
      <alignment horizontal="left" vertical="top" wrapText="1"/>
    </xf>
    <xf numFmtId="0" fontId="5" fillId="0" borderId="51" xfId="0" applyFont="1" applyFill="1" applyBorder="1" applyAlignment="1" applyProtection="1">
      <alignment horizontal="left" vertical="top" wrapText="1"/>
    </xf>
    <xf numFmtId="0" fontId="5" fillId="0" borderId="21" xfId="0" applyFont="1" applyFill="1" applyBorder="1" applyAlignment="1" applyProtection="1">
      <alignment vertical="top" wrapText="1"/>
    </xf>
    <xf numFmtId="0" fontId="5" fillId="0" borderId="51" xfId="0" applyFont="1" applyBorder="1" applyAlignment="1" applyProtection="1">
      <alignment vertical="top" wrapText="1"/>
    </xf>
    <xf numFmtId="0" fontId="3" fillId="0" borderId="52" xfId="0" applyFont="1" applyBorder="1" applyAlignment="1" applyProtection="1">
      <alignment horizontal="left" vertical="top" wrapText="1"/>
      <protection locked="0"/>
    </xf>
    <xf numFmtId="0" fontId="5" fillId="0" borderId="18" xfId="0" applyFont="1" applyBorder="1" applyAlignment="1" applyProtection="1">
      <alignment vertical="top"/>
      <protection locked="0"/>
    </xf>
    <xf numFmtId="0" fontId="5" fillId="0" borderId="18" xfId="0" applyFont="1" applyBorder="1" applyAlignment="1" applyProtection="1">
      <alignment vertical="top" wrapText="1"/>
      <protection locked="0"/>
    </xf>
    <xf numFmtId="0" fontId="3" fillId="0" borderId="41"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14" fontId="3" fillId="0" borderId="38" xfId="0" quotePrefix="1" applyNumberFormat="1" applyFont="1" applyBorder="1" applyAlignment="1" applyProtection="1">
      <alignment horizontal="left" vertical="top" wrapText="1"/>
      <protection locked="0"/>
    </xf>
    <xf numFmtId="164" fontId="3" fillId="0" borderId="38" xfId="0" applyNumberFormat="1" applyFont="1" applyBorder="1" applyAlignment="1" applyProtection="1">
      <alignment horizontal="left" vertical="top" wrapText="1"/>
      <protection locked="0"/>
    </xf>
    <xf numFmtId="0" fontId="3" fillId="0" borderId="18" xfId="3" applyNumberFormat="1"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xf>
    <xf numFmtId="0" fontId="3" fillId="0" borderId="18" xfId="5" applyFont="1" applyFill="1" applyBorder="1" applyAlignment="1" applyProtection="1">
      <alignment horizontal="left" vertical="top" wrapText="1"/>
    </xf>
    <xf numFmtId="10" fontId="3" fillId="0" borderId="18" xfId="5" applyNumberFormat="1" applyFont="1" applyFill="1" applyBorder="1" applyAlignment="1" applyProtection="1">
      <alignment horizontal="left" vertical="top" wrapText="1"/>
    </xf>
    <xf numFmtId="10" fontId="3" fillId="0" borderId="18" xfId="0" applyNumberFormat="1" applyFont="1" applyFill="1" applyBorder="1" applyAlignment="1" applyProtection="1">
      <alignment horizontal="left" vertical="top" wrapText="1"/>
    </xf>
    <xf numFmtId="0" fontId="3" fillId="0" borderId="1" xfId="3"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18" xfId="1" applyNumberFormat="1" applyFont="1" applyFill="1" applyBorder="1" applyAlignment="1" applyProtection="1">
      <alignment horizontal="left" vertical="top" wrapText="1"/>
      <protection locked="0"/>
    </xf>
    <xf numFmtId="166" fontId="3" fillId="0" borderId="18" xfId="1" applyNumberFormat="1" applyBorder="1" applyAlignment="1">
      <alignment horizontal="left" vertical="top" wrapText="1"/>
    </xf>
    <xf numFmtId="14" fontId="3" fillId="0" borderId="18" xfId="1" applyNumberFormat="1" applyBorder="1" applyAlignment="1">
      <alignment horizontal="left" vertical="top" wrapText="1"/>
    </xf>
    <xf numFmtId="0" fontId="3" fillId="0" borderId="18" xfId="0" applyFont="1" applyBorder="1" applyAlignment="1">
      <alignment horizontal="left" vertical="top" wrapText="1"/>
    </xf>
    <xf numFmtId="0" fontId="3" fillId="0" borderId="18" xfId="1" applyFont="1" applyBorder="1" applyAlignment="1">
      <alignment horizontal="left" vertical="top"/>
    </xf>
    <xf numFmtId="0" fontId="19" fillId="14" borderId="18" xfId="0" applyFont="1" applyFill="1" applyBorder="1" applyAlignment="1">
      <alignment wrapText="1"/>
    </xf>
    <xf numFmtId="0" fontId="15" fillId="14" borderId="18" xfId="0" applyFont="1" applyFill="1" applyBorder="1" applyAlignment="1">
      <alignment horizontal="center" wrapText="1"/>
    </xf>
    <xf numFmtId="14" fontId="0" fillId="0" borderId="0" xfId="0" applyNumberFormat="1"/>
    <xf numFmtId="0" fontId="13" fillId="8" borderId="18" xfId="0" applyFont="1" applyFill="1" applyBorder="1" applyAlignment="1">
      <alignment horizontal="left" vertical="center" wrapText="1"/>
    </xf>
    <xf numFmtId="0" fontId="13" fillId="8" borderId="18" xfId="0" applyFont="1" applyFill="1" applyBorder="1" applyAlignment="1">
      <alignment horizontal="center" wrapText="1"/>
    </xf>
    <xf numFmtId="0" fontId="5" fillId="0" borderId="51" xfId="0" applyFont="1" applyFill="1" applyBorder="1" applyAlignment="1" applyProtection="1">
      <alignment vertical="top" wrapText="1"/>
    </xf>
    <xf numFmtId="0" fontId="20"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protection locked="0"/>
    </xf>
    <xf numFmtId="0" fontId="6" fillId="13" borderId="18" xfId="0" applyFont="1" applyFill="1" applyBorder="1" applyAlignment="1" applyProtection="1">
      <alignment horizontal="left" vertical="top" wrapText="1"/>
    </xf>
    <xf numFmtId="0" fontId="6" fillId="13" borderId="18" xfId="7" applyFont="1" applyFill="1" applyBorder="1" applyAlignment="1" applyProtection="1">
      <alignment horizontal="left" vertical="top" wrapText="1"/>
    </xf>
    <xf numFmtId="0" fontId="3" fillId="0" borderId="18" xfId="1" applyNumberFormat="1" applyFill="1" applyBorder="1" applyAlignment="1" applyProtection="1">
      <alignment horizontal="center" vertical="top"/>
    </xf>
    <xf numFmtId="0" fontId="21" fillId="0" borderId="18" xfId="0" applyFont="1" applyFill="1" applyBorder="1" applyAlignment="1" applyProtection="1">
      <alignment vertical="top" wrapText="1"/>
    </xf>
    <xf numFmtId="0" fontId="21" fillId="0" borderId="18" xfId="0" applyFont="1" applyFill="1" applyBorder="1" applyAlignment="1" applyProtection="1">
      <alignment horizontal="left" vertical="top" wrapText="1"/>
    </xf>
    <xf numFmtId="0" fontId="5" fillId="8" borderId="12" xfId="0" applyFont="1" applyFill="1" applyBorder="1" applyAlignment="1" applyProtection="1">
      <alignment vertical="center" wrapText="1"/>
    </xf>
    <xf numFmtId="0" fontId="5" fillId="0" borderId="12" xfId="0" applyFont="1" applyBorder="1" applyAlignment="1" applyProtection="1">
      <alignment horizontal="left" vertical="top" wrapText="1"/>
      <protection locked="0"/>
    </xf>
    <xf numFmtId="165" fontId="5" fillId="8" borderId="12" xfId="0" applyNumberFormat="1" applyFont="1" applyFill="1" applyBorder="1" applyAlignment="1" applyProtection="1">
      <alignment vertical="center" wrapText="1"/>
    </xf>
    <xf numFmtId="165" fontId="5" fillId="0" borderId="12" xfId="0" applyNumberFormat="1" applyFont="1" applyBorder="1" applyAlignment="1" applyProtection="1">
      <alignment horizontal="left" vertical="top" wrapText="1"/>
      <protection locked="0"/>
    </xf>
    <xf numFmtId="0" fontId="5" fillId="9" borderId="0" xfId="0" applyFont="1" applyFill="1" applyBorder="1" applyAlignment="1" applyProtection="1">
      <alignment horizontal="center" vertical="top" wrapText="1"/>
    </xf>
    <xf numFmtId="0" fontId="5" fillId="0" borderId="0" xfId="0" applyFont="1" applyFill="1" applyAlignment="1" applyProtection="1">
      <alignment horizontal="center" vertical="top" wrapText="1"/>
    </xf>
    <xf numFmtId="0" fontId="5" fillId="9" borderId="0" xfId="0" applyFont="1" applyFill="1" applyBorder="1" applyAlignment="1" applyProtection="1">
      <alignment vertical="top" wrapText="1"/>
    </xf>
    <xf numFmtId="0" fontId="5" fillId="0" borderId="0" xfId="0" applyFont="1" applyFill="1" applyAlignment="1" applyProtection="1">
      <alignment vertical="top" wrapText="1"/>
    </xf>
    <xf numFmtId="0" fontId="5" fillId="8" borderId="0" xfId="0" applyFont="1" applyFill="1" applyAlignment="1" applyProtection="1">
      <alignment vertical="top" wrapText="1"/>
    </xf>
    <xf numFmtId="2" fontId="5" fillId="0" borderId="18" xfId="0" applyNumberFormat="1" applyFont="1" applyFill="1" applyBorder="1" applyAlignment="1" applyProtection="1">
      <alignment horizontal="left" vertical="top" wrapText="1"/>
    </xf>
    <xf numFmtId="10" fontId="5" fillId="0" borderId="0" xfId="0" applyNumberFormat="1" applyFont="1" applyFill="1" applyAlignment="1" applyProtection="1">
      <alignment vertical="top" wrapText="1"/>
    </xf>
    <xf numFmtId="0" fontId="5" fillId="9" borderId="0" xfId="0" applyFont="1" applyFill="1" applyAlignment="1" applyProtection="1">
      <alignment vertical="top" wrapText="1"/>
    </xf>
    <xf numFmtId="0" fontId="22" fillId="0" borderId="18" xfId="0" applyFont="1" applyFill="1" applyBorder="1" applyAlignment="1" applyProtection="1">
      <alignment horizontal="left" vertical="top" wrapText="1"/>
    </xf>
    <xf numFmtId="0" fontId="3" fillId="0" borderId="18" xfId="1" applyBorder="1" applyAlignment="1">
      <alignment horizontal="left" vertical="top" wrapText="1"/>
    </xf>
    <xf numFmtId="0" fontId="23" fillId="0" borderId="18" xfId="0" applyFont="1" applyFill="1" applyBorder="1" applyAlignment="1" applyProtection="1">
      <alignment horizontal="left" vertical="top" wrapText="1"/>
    </xf>
    <xf numFmtId="0" fontId="23" fillId="8" borderId="18" xfId="0" applyFont="1" applyFill="1" applyBorder="1" applyAlignment="1" applyProtection="1">
      <alignment horizontal="left" vertical="top" wrapText="1"/>
    </xf>
    <xf numFmtId="0" fontId="7" fillId="8" borderId="53" xfId="0" applyFont="1" applyFill="1" applyBorder="1" applyAlignment="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8" xfId="0" applyFont="1" applyFill="1" applyBorder="1" applyAlignment="1" applyProtection="1">
      <alignment horizontal="left" vertical="top" wrapText="1"/>
    </xf>
    <xf numFmtId="0" fontId="3" fillId="0" borderId="29"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xf>
    <xf numFmtId="0" fontId="3" fillId="8" borderId="43" xfId="0" applyFont="1" applyFill="1" applyBorder="1" applyAlignment="1" applyProtection="1">
      <alignment horizontal="left" vertical="top"/>
    </xf>
    <xf numFmtId="0" fontId="3" fillId="8" borderId="5" xfId="0" applyFont="1" applyFill="1" applyBorder="1" applyAlignment="1" applyProtection="1">
      <alignment horizontal="left" vertical="top"/>
    </xf>
    <xf numFmtId="0" fontId="3" fillId="8" borderId="0" xfId="0" applyFont="1" applyFill="1" applyBorder="1" applyAlignment="1" applyProtection="1">
      <alignment horizontal="left" vertical="top"/>
    </xf>
    <xf numFmtId="0" fontId="3" fillId="8" borderId="45" xfId="0" applyFont="1" applyFill="1" applyBorder="1" applyAlignment="1" applyProtection="1">
      <alignment horizontal="left" vertical="top"/>
    </xf>
    <xf numFmtId="0" fontId="3" fillId="8" borderId="23" xfId="0" applyFont="1" applyFill="1" applyBorder="1" applyAlignment="1" applyProtection="1">
      <alignment horizontal="left" vertical="top" wrapText="1"/>
    </xf>
    <xf numFmtId="0" fontId="3" fillId="8" borderId="24" xfId="0" applyFont="1" applyFill="1" applyBorder="1" applyAlignment="1" applyProtection="1">
      <alignment horizontal="left" vertical="top" wrapText="1"/>
    </xf>
    <xf numFmtId="0" fontId="3" fillId="8" borderId="48" xfId="0" applyFont="1" applyFill="1" applyBorder="1" applyAlignment="1" applyProtection="1">
      <alignment horizontal="left" vertical="top" wrapText="1"/>
    </xf>
    <xf numFmtId="0" fontId="3" fillId="8" borderId="25" xfId="0" applyFont="1" applyFill="1" applyBorder="1" applyAlignment="1" applyProtection="1">
      <alignment horizontal="left" vertical="top" wrapText="1"/>
    </xf>
    <xf numFmtId="0" fontId="3" fillId="8" borderId="0" xfId="0" applyFont="1" applyFill="1" applyBorder="1" applyAlignment="1" applyProtection="1">
      <alignment horizontal="left" vertical="top" wrapText="1"/>
    </xf>
    <xf numFmtId="0" fontId="3" fillId="8" borderId="6" xfId="0" applyFont="1" applyFill="1" applyBorder="1" applyAlignment="1" applyProtection="1">
      <alignment horizontal="left" vertical="top" wrapText="1"/>
    </xf>
    <xf numFmtId="0" fontId="6" fillId="12" borderId="23" xfId="0" applyFont="1" applyFill="1" applyBorder="1" applyAlignment="1" applyProtection="1">
      <alignment horizontal="left" vertical="top"/>
    </xf>
    <xf numFmtId="0" fontId="6" fillId="12" borderId="24" xfId="0" applyFont="1" applyFill="1" applyBorder="1" applyAlignment="1" applyProtection="1">
      <alignment horizontal="left" vertical="top"/>
    </xf>
    <xf numFmtId="0" fontId="6" fillId="12" borderId="48" xfId="0" applyFont="1" applyFill="1" applyBorder="1" applyAlignment="1" applyProtection="1">
      <alignment horizontal="left" vertical="top"/>
    </xf>
    <xf numFmtId="0" fontId="6" fillId="12" borderId="28" xfId="0" applyFont="1" applyFill="1" applyBorder="1" applyAlignment="1" applyProtection="1">
      <alignment horizontal="left" vertical="top"/>
    </xf>
    <xf numFmtId="0" fontId="6" fillId="12" borderId="29" xfId="0" applyFont="1" applyFill="1" applyBorder="1" applyAlignment="1" applyProtection="1">
      <alignment horizontal="left" vertical="top"/>
    </xf>
    <xf numFmtId="0" fontId="6" fillId="12" borderId="30" xfId="0" applyFont="1" applyFill="1" applyBorder="1" applyAlignment="1" applyProtection="1">
      <alignment horizontal="left" vertical="top"/>
    </xf>
    <xf numFmtId="0" fontId="3" fillId="8" borderId="28" xfId="0" applyFont="1" applyFill="1" applyBorder="1" applyAlignment="1" applyProtection="1">
      <alignment horizontal="left" vertical="top" wrapText="1"/>
    </xf>
    <xf numFmtId="0" fontId="3" fillId="8" borderId="29" xfId="0" applyFont="1" applyFill="1" applyBorder="1" applyAlignment="1" applyProtection="1">
      <alignment horizontal="left" vertical="top" wrapText="1"/>
    </xf>
    <xf numFmtId="0" fontId="3" fillId="8" borderId="30" xfId="0" applyFont="1" applyFill="1" applyBorder="1" applyAlignment="1" applyProtection="1">
      <alignment horizontal="left" vertical="top" wrapText="1"/>
    </xf>
    <xf numFmtId="0" fontId="11" fillId="3" borderId="54" xfId="0" applyFont="1" applyFill="1" applyBorder="1" applyAlignment="1" applyProtection="1">
      <alignment horizontal="center" vertical="center" wrapText="1"/>
    </xf>
    <xf numFmtId="0" fontId="11" fillId="3" borderId="55" xfId="0" applyFont="1" applyFill="1" applyBorder="1" applyAlignment="1" applyProtection="1">
      <alignment horizontal="center" vertical="center" wrapText="1"/>
    </xf>
    <xf numFmtId="0" fontId="11" fillId="3" borderId="56" xfId="0" applyFont="1" applyFill="1" applyBorder="1" applyAlignment="1" applyProtection="1">
      <alignment horizontal="center" vertical="center" wrapText="1"/>
    </xf>
  </cellXfs>
  <cellStyles count="9">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 name="Normal 5 2" xfId="6" xr:uid="{00000000-0005-0000-0000-000006000000}"/>
    <cellStyle name="Normal 6" xfId="7" xr:uid="{00000000-0005-0000-0000-000007000000}"/>
    <cellStyle name="Normal_Sheet1" xfId="8" xr:uid="{00000000-0005-0000-0000-000008000000}"/>
  </cellStyles>
  <dxfs count="54">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xdr:colOff>
      <xdr:row>0</xdr:row>
      <xdr:rowOff>73932</xdr:rowOff>
    </xdr:from>
    <xdr:to>
      <xdr:col>3</xdr:col>
      <xdr:colOff>1905</xdr:colOff>
      <xdr:row>6</xdr:row>
      <xdr:rowOff>79957</xdr:rowOff>
    </xdr:to>
    <xdr:pic>
      <xdr:nvPicPr>
        <xdr:cNvPr id="2" name="Picture 1" descr="The official logo of the IRS" title="IRS Logo">
          <a:extLst>
            <a:ext uri="{FF2B5EF4-FFF2-40B4-BE49-F238E27FC236}">
              <a16:creationId xmlns:a16="http://schemas.microsoft.com/office/drawing/2014/main" id="{ACA3F77E-9DE0-44D8-B946-51EC133D697F}"/>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5976938</xdr:colOff>
      <xdr:row>0</xdr:row>
      <xdr:rowOff>59531</xdr:rowOff>
    </xdr:from>
    <xdr:to>
      <xdr:col>2</xdr:col>
      <xdr:colOff>7163753</xdr:colOff>
      <xdr:row>6</xdr:row>
      <xdr:rowOff>49688</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381876" y="59531"/>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C18" sqref="C18"/>
    </sheetView>
  </sheetViews>
  <sheetFormatPr defaultColWidth="9.28515625" defaultRowHeight="12.75" customHeight="1" x14ac:dyDescent="0.25"/>
  <cols>
    <col min="1" max="1" width="9.28515625" style="81"/>
    <col min="2" max="2" width="11.7109375" style="81" customWidth="1"/>
    <col min="3" max="3" width="110.28515625" style="81" customWidth="1"/>
    <col min="4" max="16384" width="9.28515625" style="81"/>
  </cols>
  <sheetData>
    <row r="1" spans="1:3" ht="15.75" x14ac:dyDescent="0.25">
      <c r="A1" s="2" t="s">
        <v>0</v>
      </c>
      <c r="B1" s="3"/>
      <c r="C1" s="4"/>
    </row>
    <row r="2" spans="1:3" ht="15.75" x14ac:dyDescent="0.25">
      <c r="A2" s="5" t="s">
        <v>1</v>
      </c>
      <c r="B2" s="6"/>
      <c r="C2" s="7"/>
    </row>
    <row r="3" spans="1:3" ht="15" x14ac:dyDescent="0.25">
      <c r="A3" s="76"/>
      <c r="B3" s="8"/>
      <c r="C3" s="9"/>
    </row>
    <row r="4" spans="1:3" ht="15" x14ac:dyDescent="0.25">
      <c r="A4" s="76" t="s">
        <v>2</v>
      </c>
      <c r="B4" s="10"/>
      <c r="C4" s="11"/>
    </row>
    <row r="5" spans="1:3" ht="15" x14ac:dyDescent="0.25">
      <c r="A5" s="76" t="s">
        <v>3</v>
      </c>
      <c r="B5" s="10"/>
      <c r="C5" s="11"/>
    </row>
    <row r="6" spans="1:3" ht="15" x14ac:dyDescent="0.25">
      <c r="A6" s="76" t="s">
        <v>4</v>
      </c>
      <c r="B6" s="10"/>
      <c r="C6" s="11"/>
    </row>
    <row r="7" spans="1:3" ht="15" x14ac:dyDescent="0.25">
      <c r="A7" s="12"/>
      <c r="B7" s="13"/>
      <c r="C7" s="14"/>
    </row>
    <row r="8" spans="1:3" ht="18" customHeight="1" x14ac:dyDescent="0.25">
      <c r="A8" s="15" t="s">
        <v>5</v>
      </c>
      <c r="B8" s="16"/>
      <c r="C8" s="17"/>
    </row>
    <row r="9" spans="1:3" ht="12.75" customHeight="1" x14ac:dyDescent="0.25">
      <c r="A9" s="18" t="s">
        <v>6</v>
      </c>
      <c r="B9" s="19"/>
      <c r="C9" s="20"/>
    </row>
    <row r="10" spans="1:3" ht="15" x14ac:dyDescent="0.25">
      <c r="A10" s="18" t="s">
        <v>7</v>
      </c>
      <c r="B10" s="19"/>
      <c r="C10" s="20"/>
    </row>
    <row r="11" spans="1:3" ht="15" x14ac:dyDescent="0.25">
      <c r="A11" s="18" t="s">
        <v>8</v>
      </c>
      <c r="B11" s="19"/>
      <c r="C11" s="20"/>
    </row>
    <row r="12" spans="1:3" ht="15" x14ac:dyDescent="0.25">
      <c r="A12" s="18" t="s">
        <v>9</v>
      </c>
      <c r="B12" s="19"/>
      <c r="C12" s="20"/>
    </row>
    <row r="13" spans="1:3" ht="15" x14ac:dyDescent="0.25">
      <c r="A13" s="18" t="s">
        <v>10</v>
      </c>
      <c r="B13" s="19"/>
      <c r="C13" s="20"/>
    </row>
    <row r="14" spans="1:3" ht="4.5" customHeight="1" x14ac:dyDescent="0.25">
      <c r="A14" s="21"/>
      <c r="B14" s="22"/>
      <c r="C14" s="23"/>
    </row>
    <row r="15" spans="1:3" ht="15" x14ac:dyDescent="0.25">
      <c r="C15" s="82"/>
    </row>
    <row r="16" spans="1:3" ht="15" x14ac:dyDescent="0.25">
      <c r="A16" s="24" t="s">
        <v>11</v>
      </c>
      <c r="B16" s="25"/>
      <c r="C16" s="26"/>
    </row>
    <row r="17" spans="1:3" ht="15" x14ac:dyDescent="0.25">
      <c r="A17" s="27" t="s">
        <v>12</v>
      </c>
      <c r="B17" s="28"/>
      <c r="C17" s="253"/>
    </row>
    <row r="18" spans="1:3" ht="15" x14ac:dyDescent="0.25">
      <c r="A18" s="27" t="s">
        <v>13</v>
      </c>
      <c r="B18" s="28"/>
      <c r="C18" s="253"/>
    </row>
    <row r="19" spans="1:3" ht="15" x14ac:dyDescent="0.25">
      <c r="A19" s="27" t="s">
        <v>14</v>
      </c>
      <c r="B19" s="28"/>
      <c r="C19" s="253"/>
    </row>
    <row r="20" spans="1:3" ht="15" x14ac:dyDescent="0.25">
      <c r="A20" s="83" t="s">
        <v>15</v>
      </c>
      <c r="B20" s="181"/>
      <c r="C20" s="254"/>
    </row>
    <row r="21" spans="1:3" ht="15" x14ac:dyDescent="0.25">
      <c r="A21" s="27" t="s">
        <v>16</v>
      </c>
      <c r="B21" s="28"/>
      <c r="C21" s="255"/>
    </row>
    <row r="22" spans="1:3" ht="15" x14ac:dyDescent="0.25">
      <c r="A22" s="27" t="s">
        <v>17</v>
      </c>
      <c r="B22" s="28"/>
      <c r="C22" s="253"/>
    </row>
    <row r="23" spans="1:3" ht="15" x14ac:dyDescent="0.25">
      <c r="A23" s="27" t="s">
        <v>18</v>
      </c>
      <c r="B23" s="28"/>
      <c r="C23" s="253"/>
    </row>
    <row r="24" spans="1:3" ht="15" x14ac:dyDescent="0.25">
      <c r="A24" s="27" t="s">
        <v>19</v>
      </c>
      <c r="B24" s="28"/>
      <c r="C24" s="253"/>
    </row>
    <row r="25" spans="1:3" ht="15" x14ac:dyDescent="0.25">
      <c r="A25" s="27" t="s">
        <v>20</v>
      </c>
      <c r="B25" s="28"/>
      <c r="C25" s="253"/>
    </row>
    <row r="26" spans="1:3" ht="15" x14ac:dyDescent="0.25">
      <c r="A26" s="182" t="s">
        <v>21</v>
      </c>
      <c r="B26" s="181"/>
      <c r="C26" s="253"/>
    </row>
    <row r="27" spans="1:3" ht="15" x14ac:dyDescent="0.25">
      <c r="A27" s="182" t="s">
        <v>22</v>
      </c>
      <c r="B27" s="181"/>
      <c r="C27" s="253"/>
    </row>
    <row r="28" spans="1:3" ht="15" x14ac:dyDescent="0.25">
      <c r="C28" s="82"/>
    </row>
    <row r="29" spans="1:3" ht="15" x14ac:dyDescent="0.25">
      <c r="A29" s="24" t="s">
        <v>23</v>
      </c>
      <c r="B29" s="25"/>
      <c r="C29" s="26"/>
    </row>
    <row r="30" spans="1:3" ht="15" x14ac:dyDescent="0.25">
      <c r="A30" s="29"/>
      <c r="B30" s="30"/>
      <c r="C30" s="31"/>
    </row>
    <row r="31" spans="1:3" ht="15" x14ac:dyDescent="0.25">
      <c r="A31" s="83" t="s">
        <v>24</v>
      </c>
      <c r="B31" s="282"/>
      <c r="C31" s="283"/>
    </row>
    <row r="32" spans="1:3" ht="15" x14ac:dyDescent="0.25">
      <c r="A32" s="83" t="s">
        <v>25</v>
      </c>
      <c r="B32" s="282"/>
      <c r="C32" s="283"/>
    </row>
    <row r="33" spans="1:3" ht="12.75" customHeight="1" x14ac:dyDescent="0.25">
      <c r="A33" s="83" t="s">
        <v>26</v>
      </c>
      <c r="B33" s="282"/>
      <c r="C33" s="283"/>
    </row>
    <row r="34" spans="1:3" ht="12.75" customHeight="1" x14ac:dyDescent="0.25">
      <c r="A34" s="83" t="s">
        <v>27</v>
      </c>
      <c r="B34" s="284"/>
      <c r="C34" s="285"/>
    </row>
    <row r="35" spans="1:3" ht="15" x14ac:dyDescent="0.25">
      <c r="A35" s="83" t="s">
        <v>28</v>
      </c>
      <c r="B35" s="282"/>
      <c r="C35" s="283"/>
    </row>
    <row r="36" spans="1:3" ht="15" x14ac:dyDescent="0.25">
      <c r="A36" s="29"/>
      <c r="B36" s="30"/>
      <c r="C36" s="31"/>
    </row>
    <row r="37" spans="1:3" ht="15" x14ac:dyDescent="0.25">
      <c r="A37" s="83" t="s">
        <v>24</v>
      </c>
      <c r="B37" s="282"/>
      <c r="C37" s="283"/>
    </row>
    <row r="38" spans="1:3" ht="15" x14ac:dyDescent="0.25">
      <c r="A38" s="83" t="s">
        <v>25</v>
      </c>
      <c r="B38" s="282"/>
      <c r="C38" s="283"/>
    </row>
    <row r="39" spans="1:3" ht="15" x14ac:dyDescent="0.25">
      <c r="A39" s="83" t="s">
        <v>26</v>
      </c>
      <c r="B39" s="282"/>
      <c r="C39" s="283"/>
    </row>
    <row r="40" spans="1:3" ht="15" x14ac:dyDescent="0.25">
      <c r="A40" s="83" t="s">
        <v>27</v>
      </c>
      <c r="B40" s="284"/>
      <c r="C40" s="285"/>
    </row>
    <row r="41" spans="1:3" ht="15" x14ac:dyDescent="0.25">
      <c r="A41" s="83" t="s">
        <v>28</v>
      </c>
      <c r="B41" s="282"/>
      <c r="C41" s="283"/>
    </row>
    <row r="42" spans="1:3" ht="15" x14ac:dyDescent="0.25"/>
    <row r="43" spans="1:3" ht="15" x14ac:dyDescent="0.25">
      <c r="A43" s="84" t="s">
        <v>29</v>
      </c>
    </row>
    <row r="44" spans="1:3" ht="15" x14ac:dyDescent="0.25">
      <c r="A44" s="84" t="s">
        <v>30</v>
      </c>
    </row>
    <row r="45" spans="1:3" ht="15" x14ac:dyDescent="0.25">
      <c r="A45" s="84" t="s">
        <v>31</v>
      </c>
    </row>
    <row r="46" spans="1:3" ht="15" x14ac:dyDescent="0.25"/>
    <row r="47" spans="1:3" ht="12.75" hidden="1" customHeight="1" x14ac:dyDescent="0.25">
      <c r="A47" s="183" t="s">
        <v>32</v>
      </c>
    </row>
    <row r="48" spans="1:3" ht="12.75" hidden="1" customHeight="1" x14ac:dyDescent="0.25">
      <c r="A48" s="183" t="s">
        <v>33</v>
      </c>
    </row>
    <row r="49" spans="1:1" ht="12.75" hidden="1" customHeight="1" x14ac:dyDescent="0.25">
      <c r="A49" s="183" t="s">
        <v>34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43"/>
  <sheetViews>
    <sheetView zoomScale="80" zoomScaleNormal="80" workbookViewId="0">
      <selection activeCell="V19" sqref="V19"/>
    </sheetView>
  </sheetViews>
  <sheetFormatPr defaultColWidth="9.28515625" defaultRowHeight="12.75" customHeight="1" x14ac:dyDescent="0.25"/>
  <cols>
    <col min="1" max="1" width="21" style="91" customWidth="1"/>
    <col min="2" max="2" width="11.28515625" style="91" customWidth="1"/>
    <col min="3" max="3" width="11.7109375" style="91" customWidth="1"/>
    <col min="4" max="4" width="12.7109375" style="91" customWidth="1"/>
    <col min="5" max="5" width="11.42578125" style="91" customWidth="1"/>
    <col min="6" max="6" width="13.28515625" style="91" customWidth="1"/>
    <col min="7" max="7" width="11.28515625" style="91" customWidth="1"/>
    <col min="8" max="9" width="9.28515625" style="91" hidden="1" customWidth="1"/>
    <col min="10" max="12" width="9.28515625" style="91"/>
    <col min="13" max="13" width="9.28515625" style="91" customWidth="1"/>
    <col min="14" max="14" width="9.28515625" style="91"/>
    <col min="15" max="15" width="9.28515625" style="91" customWidth="1"/>
    <col min="16" max="16" width="10.7109375" style="91" customWidth="1"/>
    <col min="17" max="16384" width="9.28515625" style="91"/>
  </cols>
  <sheetData>
    <row r="1" spans="1:16" ht="15" x14ac:dyDescent="0.25">
      <c r="A1" s="217" t="s">
        <v>35</v>
      </c>
      <c r="B1" s="218"/>
      <c r="C1" s="218"/>
      <c r="D1" s="218"/>
      <c r="E1" s="218"/>
      <c r="F1" s="218"/>
      <c r="G1" s="218"/>
      <c r="H1" s="218"/>
      <c r="I1" s="218"/>
      <c r="J1" s="218"/>
      <c r="K1" s="218"/>
      <c r="L1" s="218"/>
      <c r="M1" s="218"/>
      <c r="N1" s="218"/>
      <c r="O1" s="218"/>
      <c r="P1" s="219"/>
    </row>
    <row r="2" spans="1:16" ht="18" customHeight="1" x14ac:dyDescent="0.25">
      <c r="A2" s="209" t="s">
        <v>36</v>
      </c>
      <c r="B2" s="210"/>
      <c r="C2" s="210"/>
      <c r="D2" s="210"/>
      <c r="E2" s="210"/>
      <c r="F2" s="210"/>
      <c r="G2" s="210"/>
      <c r="H2" s="210"/>
      <c r="I2" s="210"/>
      <c r="J2" s="210"/>
      <c r="K2" s="210"/>
      <c r="L2" s="210"/>
      <c r="M2" s="210"/>
      <c r="N2" s="210"/>
      <c r="O2" s="210"/>
      <c r="P2" s="211"/>
    </row>
    <row r="3" spans="1:16" ht="12.75" customHeight="1" x14ac:dyDescent="0.25">
      <c r="A3" s="212" t="s">
        <v>37</v>
      </c>
      <c r="B3" s="128"/>
      <c r="C3" s="128"/>
      <c r="D3" s="128"/>
      <c r="E3" s="128"/>
      <c r="F3" s="128"/>
      <c r="G3" s="128"/>
      <c r="H3" s="128"/>
      <c r="I3" s="128"/>
      <c r="J3" s="128"/>
      <c r="K3" s="128"/>
      <c r="L3" s="128"/>
      <c r="M3" s="128"/>
      <c r="N3" s="128"/>
      <c r="O3" s="128"/>
      <c r="P3" s="213"/>
    </row>
    <row r="4" spans="1:16" ht="15" x14ac:dyDescent="0.25">
      <c r="A4" s="212"/>
      <c r="B4" s="128"/>
      <c r="C4" s="128"/>
      <c r="D4" s="128"/>
      <c r="E4" s="128"/>
      <c r="F4" s="128"/>
      <c r="G4" s="128"/>
      <c r="H4" s="128"/>
      <c r="I4" s="128"/>
      <c r="J4" s="128"/>
      <c r="K4" s="128"/>
      <c r="L4" s="128"/>
      <c r="M4" s="128"/>
      <c r="N4" s="128"/>
      <c r="O4" s="128"/>
      <c r="P4" s="213"/>
    </row>
    <row r="5" spans="1:16" ht="15" x14ac:dyDescent="0.25">
      <c r="A5" s="212" t="s">
        <v>38</v>
      </c>
      <c r="B5" s="128"/>
      <c r="C5" s="128"/>
      <c r="D5" s="128"/>
      <c r="E5" s="128"/>
      <c r="F5" s="128"/>
      <c r="G5" s="128"/>
      <c r="H5" s="128"/>
      <c r="I5" s="128"/>
      <c r="J5" s="128"/>
      <c r="K5" s="128"/>
      <c r="L5" s="128"/>
      <c r="M5" s="128"/>
      <c r="N5" s="128"/>
      <c r="O5" s="128"/>
      <c r="P5" s="213"/>
    </row>
    <row r="6" spans="1:16" ht="15" x14ac:dyDescent="0.25">
      <c r="A6" s="212" t="s">
        <v>39</v>
      </c>
      <c r="B6" s="128"/>
      <c r="C6" s="128"/>
      <c r="D6" s="128"/>
      <c r="E6" s="128"/>
      <c r="F6" s="128"/>
      <c r="G6" s="128"/>
      <c r="H6" s="128"/>
      <c r="I6" s="128"/>
      <c r="J6" s="128"/>
      <c r="K6" s="128"/>
      <c r="L6" s="128"/>
      <c r="M6" s="128"/>
      <c r="N6" s="128"/>
      <c r="O6" s="128"/>
      <c r="P6" s="213"/>
    </row>
    <row r="7" spans="1:16" ht="15" x14ac:dyDescent="0.25">
      <c r="A7" s="214"/>
      <c r="B7" s="215"/>
      <c r="C7" s="215"/>
      <c r="D7" s="215"/>
      <c r="E7" s="215"/>
      <c r="F7" s="215"/>
      <c r="G7" s="215"/>
      <c r="H7" s="215"/>
      <c r="I7" s="215"/>
      <c r="J7" s="215"/>
      <c r="K7" s="215"/>
      <c r="L7" s="215"/>
      <c r="M7" s="215"/>
      <c r="N7" s="215"/>
      <c r="O7" s="215"/>
      <c r="P7" s="216"/>
    </row>
    <row r="8" spans="1:16" ht="12.75" customHeight="1" x14ac:dyDescent="0.25">
      <c r="A8" s="85"/>
      <c r="B8" s="86"/>
      <c r="C8" s="86"/>
      <c r="D8" s="86"/>
      <c r="E8" s="86"/>
      <c r="F8" s="86"/>
      <c r="G8" s="86"/>
      <c r="H8" s="86"/>
      <c r="I8" s="86"/>
      <c r="J8" s="86"/>
      <c r="K8" s="86"/>
      <c r="L8" s="86"/>
      <c r="M8" s="86"/>
      <c r="N8" s="86"/>
      <c r="O8" s="86"/>
      <c r="P8" s="211"/>
    </row>
    <row r="9" spans="1:16" ht="15" x14ac:dyDescent="0.25">
      <c r="A9" s="87"/>
      <c r="B9" s="88" t="s">
        <v>40</v>
      </c>
      <c r="C9" s="89"/>
      <c r="D9" s="89"/>
      <c r="E9" s="89"/>
      <c r="F9" s="89"/>
      <c r="G9" s="90"/>
      <c r="H9" s="113"/>
      <c r="I9" s="113"/>
      <c r="J9" s="113"/>
      <c r="K9" s="113"/>
      <c r="L9" s="113"/>
      <c r="M9" s="113"/>
      <c r="N9" s="113"/>
      <c r="O9" s="113"/>
      <c r="P9" s="213"/>
    </row>
    <row r="10" spans="1:16" ht="14.45" customHeight="1" x14ac:dyDescent="0.25">
      <c r="A10" s="298" t="s">
        <v>41</v>
      </c>
      <c r="B10" s="93" t="s">
        <v>42</v>
      </c>
      <c r="C10" s="94"/>
      <c r="D10" s="95"/>
      <c r="E10" s="95"/>
      <c r="F10" s="95"/>
      <c r="G10" s="96"/>
      <c r="H10" s="113"/>
      <c r="I10" s="113"/>
      <c r="J10" s="113"/>
      <c r="K10" s="97" t="s">
        <v>43</v>
      </c>
      <c r="L10" s="98"/>
      <c r="M10" s="98"/>
      <c r="N10" s="98"/>
      <c r="O10" s="99"/>
      <c r="P10" s="213"/>
    </row>
    <row r="11" spans="1:16" ht="36" x14ac:dyDescent="0.25">
      <c r="A11" s="298"/>
      <c r="B11" s="100" t="s">
        <v>44</v>
      </c>
      <c r="C11" s="101" t="s">
        <v>45</v>
      </c>
      <c r="D11" s="101" t="s">
        <v>46</v>
      </c>
      <c r="E11" s="101" t="s">
        <v>47</v>
      </c>
      <c r="F11" s="101" t="s">
        <v>48</v>
      </c>
      <c r="G11" s="102" t="s">
        <v>49</v>
      </c>
      <c r="H11" s="113"/>
      <c r="I11" s="113"/>
      <c r="J11" s="113"/>
      <c r="K11" s="103" t="s">
        <v>50</v>
      </c>
      <c r="L11" s="104"/>
      <c r="M11" s="105" t="s">
        <v>51</v>
      </c>
      <c r="N11" s="105" t="s">
        <v>52</v>
      </c>
      <c r="O11" s="106" t="s">
        <v>53</v>
      </c>
      <c r="P11" s="213"/>
    </row>
    <row r="12" spans="1:16" ht="12.75" customHeight="1" x14ac:dyDescent="0.25">
      <c r="A12" s="298"/>
      <c r="B12" s="186">
        <f>COUNTIF('Gen Test Cases'!I3:I22,"Pass")+COUNTIF('SUSE11 Test Cases'!J3:J199,"Pass")</f>
        <v>0</v>
      </c>
      <c r="C12" s="187">
        <f>COUNTIF('Gen Test Cases'!I3:I22,"Fail")+COUNTIF('SUSE11 Test Cases'!J3:J199,"Fail")</f>
        <v>0</v>
      </c>
      <c r="D12" s="186">
        <f>COUNTIF('Gen Test Cases'!I3:I22,"Info")+COUNTIF('SUSE11 Test Cases'!J3:J199,"Info")</f>
        <v>0</v>
      </c>
      <c r="E12" s="187">
        <f>COUNTIF('Gen Test Cases'!I3:I22,"N/A")+COUNTIF('SUSE11 Test Cases'!J3:J199,"N/A")</f>
        <v>0</v>
      </c>
      <c r="F12" s="186">
        <f>B12+C12</f>
        <v>0</v>
      </c>
      <c r="G12" s="188">
        <f>D24/100</f>
        <v>0</v>
      </c>
      <c r="H12" s="113"/>
      <c r="I12" s="113"/>
      <c r="J12" s="113"/>
      <c r="K12" s="108" t="s">
        <v>54</v>
      </c>
      <c r="L12" s="109"/>
      <c r="M12" s="110">
        <f>COUNTA('Gen Test Cases'!I3:I22)+COUNTA('SUSE11 Test Cases'!J3:J199)</f>
        <v>0</v>
      </c>
      <c r="N12" s="110">
        <f>O12-M12</f>
        <v>193</v>
      </c>
      <c r="O12" s="111">
        <f>COUNTA('Gen Test Cases'!A3:A22)+COUNTA('SUSE11 Test Cases'!A3:A199)</f>
        <v>193</v>
      </c>
      <c r="P12" s="213"/>
    </row>
    <row r="13" spans="1:16" ht="12.75" customHeight="1" x14ac:dyDescent="0.25">
      <c r="A13" s="92"/>
      <c r="B13" s="112"/>
      <c r="C13" s="113"/>
      <c r="D13" s="113"/>
      <c r="E13" s="113"/>
      <c r="F13" s="113"/>
      <c r="G13" s="113"/>
      <c r="H13" s="113"/>
      <c r="I13" s="113"/>
      <c r="J13" s="113"/>
      <c r="K13" s="114"/>
      <c r="L13" s="114"/>
      <c r="M13" s="114"/>
      <c r="N13" s="114"/>
      <c r="O13" s="114"/>
      <c r="P13" s="213"/>
    </row>
    <row r="14" spans="1:16" ht="12.75" customHeight="1" x14ac:dyDescent="0.25">
      <c r="A14" s="92"/>
      <c r="B14" s="115" t="s">
        <v>55</v>
      </c>
      <c r="C14" s="116"/>
      <c r="D14" s="116"/>
      <c r="E14" s="116"/>
      <c r="F14" s="116"/>
      <c r="G14" s="117"/>
      <c r="H14" s="113"/>
      <c r="I14" s="113"/>
      <c r="J14" s="113"/>
      <c r="K14" s="114"/>
      <c r="L14" s="114"/>
      <c r="M14" s="114"/>
      <c r="N14" s="114"/>
      <c r="O14" s="114"/>
      <c r="P14" s="213"/>
    </row>
    <row r="15" spans="1:16" ht="12.75" customHeight="1" x14ac:dyDescent="0.25">
      <c r="A15" s="118"/>
      <c r="B15" s="119" t="s">
        <v>56</v>
      </c>
      <c r="C15" s="119" t="s">
        <v>57</v>
      </c>
      <c r="D15" s="119" t="s">
        <v>58</v>
      </c>
      <c r="E15" s="119" t="s">
        <v>59</v>
      </c>
      <c r="F15" s="119" t="s">
        <v>47</v>
      </c>
      <c r="G15" s="119" t="s">
        <v>60</v>
      </c>
      <c r="H15" s="120" t="s">
        <v>61</v>
      </c>
      <c r="I15" s="120" t="s">
        <v>62</v>
      </c>
      <c r="J15" s="113"/>
      <c r="K15" s="121"/>
      <c r="L15" s="121"/>
      <c r="M15" s="121"/>
      <c r="N15" s="121"/>
      <c r="O15" s="121"/>
      <c r="P15" s="213"/>
    </row>
    <row r="16" spans="1:16" ht="12.75" customHeight="1" x14ac:dyDescent="0.25">
      <c r="A16" s="118"/>
      <c r="B16" s="122">
        <v>8</v>
      </c>
      <c r="C16" s="123">
        <f>COUNTIF('Gen Test Cases'!AA:AA,B16)+COUNTIF('SUSE11 Test Cases'!AA:AA,B16)</f>
        <v>0</v>
      </c>
      <c r="D16" s="107">
        <f>COUNTIFS('Gen Test Cases'!AA:AA,B16,'Gen Test Cases'!I:I,$D$15)+COUNTIFS('SUSE11 Test Cases'!AA:AA,B16,'SUSE11 Test Cases'!J:J,$D$15)</f>
        <v>0</v>
      </c>
      <c r="E16" s="107">
        <f>COUNTIFS('Gen Test Cases'!AA:AA,B16,'Gen Test Cases'!I:I,$E$15)+COUNTIFS('SUSE11 Test Cases'!AA:AA,B16,'SUSE11 Test Cases'!J:J,$E$15)</f>
        <v>0</v>
      </c>
      <c r="F16" s="107">
        <f>COUNTIFS('Gen Test Cases'!AA:AA,B16,'Gen Test Cases'!I:I,$F$15)+COUNTIFS('SUSE11 Test Cases'!AA:AA,B16,'SUSE11 Test Cases'!J:J,$F$15)</f>
        <v>0</v>
      </c>
      <c r="G16" s="184">
        <v>1500</v>
      </c>
      <c r="H16" s="113">
        <f>(C16-F16)*(G16)</f>
        <v>0</v>
      </c>
      <c r="I16" s="113">
        <f>D16*G16</f>
        <v>0</v>
      </c>
      <c r="J16" s="192">
        <f>D12+N12</f>
        <v>193</v>
      </c>
      <c r="K16" s="193" t="str">
        <f>"WARNING: THERE IS AT LEAST ONE TEST CASE WITH"</f>
        <v>WARNING: THERE IS AT LEAST ONE TEST CASE WITH</v>
      </c>
      <c r="L16" s="113"/>
      <c r="M16" s="113"/>
      <c r="N16" s="113"/>
      <c r="O16" s="113"/>
      <c r="P16" s="213"/>
    </row>
    <row r="17" spans="1:16" ht="12.75" customHeight="1" x14ac:dyDescent="0.25">
      <c r="A17" s="118"/>
      <c r="B17" s="122">
        <v>7</v>
      </c>
      <c r="C17" s="123">
        <f>COUNTIF('Gen Test Cases'!AA:AA,B17)+COUNTIF('SUSE11 Test Cases'!AA:AA,B17)</f>
        <v>8</v>
      </c>
      <c r="D17" s="107">
        <f>COUNTIFS('Gen Test Cases'!AA:AA,B17,'Gen Test Cases'!I:I,$D$15)+COUNTIFS('SUSE11 Test Cases'!AA:AA,B17,'SUSE11 Test Cases'!J:J,$D$15)</f>
        <v>0</v>
      </c>
      <c r="E17" s="107">
        <f>COUNTIFS('Gen Test Cases'!AA:AA,B17,'Gen Test Cases'!I:I,$E$15)+COUNTIFS('SUSE11 Test Cases'!AA:AA,B17,'SUSE11 Test Cases'!J:J,$E$15)</f>
        <v>0</v>
      </c>
      <c r="F17" s="107">
        <f>COUNTIFS('Gen Test Cases'!AA:AA,B17,'Gen Test Cases'!I:I,$F$15)+COUNTIFS('SUSE11 Test Cases'!AA:AA,B17,'SUSE11 Test Cases'!J:J,$F$15)</f>
        <v>0</v>
      </c>
      <c r="G17" s="184">
        <v>750</v>
      </c>
      <c r="H17" s="113">
        <f t="shared" ref="H17:H23" si="0">(C17-F17)*(G17)</f>
        <v>6000</v>
      </c>
      <c r="I17" s="113">
        <f t="shared" ref="I17:I23" si="1">D17*G17</f>
        <v>0</v>
      </c>
      <c r="J17" s="113"/>
      <c r="K17" s="193" t="str">
        <f>"AN 'INFO' OR BLANK STATUS (SEE ABOVE)"</f>
        <v>AN 'INFO' OR BLANK STATUS (SEE ABOVE)</v>
      </c>
      <c r="L17" s="113"/>
      <c r="M17" s="113"/>
      <c r="N17" s="113"/>
      <c r="O17" s="113"/>
      <c r="P17" s="213"/>
    </row>
    <row r="18" spans="1:16" ht="12.75" customHeight="1" x14ac:dyDescent="0.25">
      <c r="A18" s="118"/>
      <c r="B18" s="122">
        <v>6</v>
      </c>
      <c r="C18" s="123">
        <f>COUNTIF('Gen Test Cases'!AA:AA,B18)+COUNTIF('SUSE11 Test Cases'!AA:AA,B18)</f>
        <v>6</v>
      </c>
      <c r="D18" s="107">
        <f>COUNTIFS('Gen Test Cases'!AA:AA,B18,'Gen Test Cases'!I:I,$D$15)+COUNTIFS('SUSE11 Test Cases'!AA:AA,B18,'SUSE11 Test Cases'!J:J,$D$15)</f>
        <v>0</v>
      </c>
      <c r="E18" s="107">
        <f>COUNTIFS('Gen Test Cases'!AA:AA,B18,'Gen Test Cases'!I:I,$E$15)+COUNTIFS('SUSE11 Test Cases'!AA:AA,B18,'SUSE11 Test Cases'!J:J,$E$15)</f>
        <v>0</v>
      </c>
      <c r="F18" s="107">
        <f>COUNTIFS('Gen Test Cases'!AA:AA,B18,'Gen Test Cases'!I:I,$F$15)+COUNTIFS('SUSE11 Test Cases'!AA:AA,B18,'SUSE11 Test Cases'!J:J,$F$15)</f>
        <v>0</v>
      </c>
      <c r="G18" s="184">
        <v>100</v>
      </c>
      <c r="H18" s="113">
        <f t="shared" si="0"/>
        <v>600</v>
      </c>
      <c r="I18" s="113">
        <f t="shared" si="1"/>
        <v>0</v>
      </c>
      <c r="J18" s="113"/>
      <c r="K18" s="113"/>
      <c r="L18" s="113"/>
      <c r="M18" s="113"/>
      <c r="N18" s="113"/>
      <c r="O18" s="113"/>
      <c r="P18" s="213"/>
    </row>
    <row r="19" spans="1:16" ht="12.75" customHeight="1" x14ac:dyDescent="0.25">
      <c r="A19" s="118"/>
      <c r="B19" s="122">
        <v>5</v>
      </c>
      <c r="C19" s="123">
        <f>COUNTIF('Gen Test Cases'!AA:AA,B19)+COUNTIF('SUSE11 Test Cases'!AA:AA,B19)</f>
        <v>141</v>
      </c>
      <c r="D19" s="107">
        <f>COUNTIFS('Gen Test Cases'!AA:AA,B19,'Gen Test Cases'!I:I,$D$15)+COUNTIFS('SUSE11 Test Cases'!AA:AA,B19,'SUSE11 Test Cases'!J:J,$D$15)</f>
        <v>0</v>
      </c>
      <c r="E19" s="107">
        <f>COUNTIFS('Gen Test Cases'!AA:AA,B19,'Gen Test Cases'!I:I,$E$15)+COUNTIFS('SUSE11 Test Cases'!AA:AA,B19,'SUSE11 Test Cases'!J:J,$E$15)</f>
        <v>0</v>
      </c>
      <c r="F19" s="107">
        <f>COUNTIFS('Gen Test Cases'!AA:AA,B19,'Gen Test Cases'!I:I,$F$15)+COUNTIFS('SUSE11 Test Cases'!AA:AA,B19,'SUSE11 Test Cases'!J:J,$F$15)</f>
        <v>0</v>
      </c>
      <c r="G19" s="184">
        <v>50</v>
      </c>
      <c r="H19" s="113">
        <f t="shared" si="0"/>
        <v>7050</v>
      </c>
      <c r="I19" s="113">
        <f t="shared" si="1"/>
        <v>0</v>
      </c>
      <c r="J19" s="113"/>
      <c r="K19" s="113"/>
      <c r="L19" s="113"/>
      <c r="M19" s="113"/>
      <c r="N19" s="113"/>
      <c r="O19" s="113"/>
      <c r="P19" s="213"/>
    </row>
    <row r="20" spans="1:16" ht="12.75" customHeight="1" x14ac:dyDescent="0.25">
      <c r="A20" s="118"/>
      <c r="B20" s="122">
        <v>4</v>
      </c>
      <c r="C20" s="123">
        <f>COUNTIF('Gen Test Cases'!AA:AA,B20)+COUNTIF('SUSE11 Test Cases'!AA:AA,B20)</f>
        <v>24</v>
      </c>
      <c r="D20" s="107">
        <f>COUNTIFS('Gen Test Cases'!AA:AA,B20,'Gen Test Cases'!I:I,$D$15)+COUNTIFS('SUSE11 Test Cases'!AA:AA,B20,'SUSE11 Test Cases'!J:J,$D$15)</f>
        <v>0</v>
      </c>
      <c r="E20" s="107">
        <f>COUNTIFS('Gen Test Cases'!AA:AA,B20,'Gen Test Cases'!I:I,$E$15)+COUNTIFS('SUSE11 Test Cases'!AA:AA,B20,'SUSE11 Test Cases'!J:J,$E$15)</f>
        <v>0</v>
      </c>
      <c r="F20" s="107">
        <f>COUNTIFS('Gen Test Cases'!AA:AA,B20,'Gen Test Cases'!I:I,$F$15)+COUNTIFS('SUSE11 Test Cases'!AA:AA,B20,'SUSE11 Test Cases'!J:J,$F$15)</f>
        <v>0</v>
      </c>
      <c r="G20" s="184">
        <v>10</v>
      </c>
      <c r="H20" s="113">
        <f t="shared" si="0"/>
        <v>240</v>
      </c>
      <c r="I20" s="113">
        <f t="shared" si="1"/>
        <v>0</v>
      </c>
      <c r="J20" s="192">
        <f>SUMPRODUCT(--ISERROR('Gen Test Cases'!AA3:AA21))+SUMPRODUCT(--ISERROR('SUSE11 Test Cases'!AA3:AA199))</f>
        <v>6</v>
      </c>
      <c r="K20" s="193" t="str">
        <f>"WARNING: THERE IS AT LEAST ONE TEST CASE WITH"</f>
        <v>WARNING: THERE IS AT LEAST ONE TEST CASE WITH</v>
      </c>
      <c r="L20" s="113"/>
      <c r="M20" s="113"/>
      <c r="N20" s="113"/>
      <c r="O20" s="113"/>
      <c r="P20" s="213"/>
    </row>
    <row r="21" spans="1:16" ht="12.75" customHeight="1" x14ac:dyDescent="0.25">
      <c r="A21" s="118"/>
      <c r="B21" s="122">
        <v>3</v>
      </c>
      <c r="C21" s="123">
        <f>COUNTIF('Gen Test Cases'!AA:AA,B21)+COUNTIF('SUSE11 Test Cases'!AA:AA,B21)</f>
        <v>4</v>
      </c>
      <c r="D21" s="107">
        <f>COUNTIFS('Gen Test Cases'!AA:AA,B21,'Gen Test Cases'!I:I,$D$15)+COUNTIFS('SUSE11 Test Cases'!AA:AA,B21,'SUSE11 Test Cases'!J:J,$D$15)</f>
        <v>0</v>
      </c>
      <c r="E21" s="107">
        <f>COUNTIFS('Gen Test Cases'!AA:AA,B21,'Gen Test Cases'!I:I,$E$15)+COUNTIFS('SUSE11 Test Cases'!AA:AA,B21,'SUSE11 Test Cases'!J:J,$E$15)</f>
        <v>0</v>
      </c>
      <c r="F21" s="107">
        <f>COUNTIFS('Gen Test Cases'!AA:AA,B21,'Gen Test Cases'!I:I,$F$15)+COUNTIFS('SUSE11 Test Cases'!AA:AA,B21,'SUSE11 Test Cases'!J:J,$F$15)</f>
        <v>0</v>
      </c>
      <c r="G21" s="184">
        <v>5</v>
      </c>
      <c r="H21" s="113">
        <f t="shared" si="0"/>
        <v>20</v>
      </c>
      <c r="I21" s="113">
        <f t="shared" si="1"/>
        <v>0</v>
      </c>
      <c r="J21" s="113"/>
      <c r="K21" s="193" t="str">
        <f>"MULTIPLE OR INVALID ISSUE CODES (SEE TEST CASES TABS)"</f>
        <v>MULTIPLE OR INVALID ISSUE CODES (SEE TEST CASES TABS)</v>
      </c>
      <c r="L21" s="113"/>
      <c r="M21" s="113"/>
      <c r="N21" s="113"/>
      <c r="O21" s="113"/>
      <c r="P21" s="213"/>
    </row>
    <row r="22" spans="1:16" ht="12.75" customHeight="1" x14ac:dyDescent="0.25">
      <c r="A22" s="118"/>
      <c r="B22" s="122">
        <v>2</v>
      </c>
      <c r="C22" s="123">
        <f>COUNTIF('Gen Test Cases'!AA:AA,B22)+COUNTIF('SUSE11 Test Cases'!AA:AA,B22)</f>
        <v>3</v>
      </c>
      <c r="D22" s="107">
        <f>COUNTIFS('Gen Test Cases'!AA:AA,B22,'Gen Test Cases'!I:I,$D$15)+COUNTIFS('SUSE11 Test Cases'!AA:AA,B22,'SUSE11 Test Cases'!J:J,$D$15)</f>
        <v>0</v>
      </c>
      <c r="E22" s="107">
        <f>COUNTIFS('Gen Test Cases'!AA:AA,B22,'Gen Test Cases'!I:I,$E$15)+COUNTIFS('SUSE11 Test Cases'!AA:AA,B22,'SUSE11 Test Cases'!J:J,$E$15)</f>
        <v>0</v>
      </c>
      <c r="F22" s="107">
        <f>COUNTIFS('Gen Test Cases'!AA:AA,B22,'Gen Test Cases'!I:I,$F$15)+COUNTIFS('SUSE11 Test Cases'!AA:AA,B22,'SUSE11 Test Cases'!J:J,$F$15)</f>
        <v>0</v>
      </c>
      <c r="G22" s="184">
        <v>2</v>
      </c>
      <c r="H22" s="113">
        <f t="shared" si="0"/>
        <v>6</v>
      </c>
      <c r="I22" s="113">
        <f t="shared" si="1"/>
        <v>0</v>
      </c>
      <c r="J22" s="113"/>
      <c r="K22" s="113"/>
      <c r="L22" s="113"/>
      <c r="M22" s="113"/>
      <c r="N22" s="113"/>
      <c r="O22" s="113"/>
      <c r="P22" s="213"/>
    </row>
    <row r="23" spans="1:16" ht="12.75" customHeight="1" x14ac:dyDescent="0.25">
      <c r="A23" s="118"/>
      <c r="B23" s="122">
        <v>1</v>
      </c>
      <c r="C23" s="123">
        <f>COUNTIF('Gen Test Cases'!AA:AA,B23)+COUNTIF('SUSE11 Test Cases'!AA:AA,B23)</f>
        <v>1</v>
      </c>
      <c r="D23" s="107">
        <f>COUNTIFS('Gen Test Cases'!AA:AA,B23,'Gen Test Cases'!I:I,$D$15)+COUNTIFS('SUSE11 Test Cases'!AA:AA,B23,'SUSE11 Test Cases'!J:J,$D$15)</f>
        <v>0</v>
      </c>
      <c r="E23" s="107">
        <f>COUNTIFS('Gen Test Cases'!AA:AA,B23,'Gen Test Cases'!I:I,$E$15)+COUNTIFS('SUSE11 Test Cases'!AA:AA,B23,'SUSE11 Test Cases'!J:J,$E$15)</f>
        <v>0</v>
      </c>
      <c r="F23" s="107">
        <f>COUNTIFS('Gen Test Cases'!AA:AA,B23,'Gen Test Cases'!I:I,$F$15)+COUNTIFS('SUSE11 Test Cases'!AA:AA,B23,'SUSE11 Test Cases'!J:J,$F$15)</f>
        <v>0</v>
      </c>
      <c r="G23" s="184">
        <v>1</v>
      </c>
      <c r="H23" s="113">
        <f t="shared" si="0"/>
        <v>1</v>
      </c>
      <c r="I23" s="113">
        <f t="shared" si="1"/>
        <v>0</v>
      </c>
      <c r="J23" s="113"/>
      <c r="K23" s="113"/>
      <c r="L23" s="113"/>
      <c r="M23" s="113"/>
      <c r="N23" s="113"/>
      <c r="O23" s="113"/>
      <c r="P23" s="213"/>
    </row>
    <row r="24" spans="1:16" ht="12.75" hidden="1" customHeight="1" x14ac:dyDescent="0.25">
      <c r="A24" s="118"/>
      <c r="B24" s="124" t="s">
        <v>63</v>
      </c>
      <c r="C24" s="123"/>
      <c r="D24" s="185">
        <f>SUM(I16:I23)/SUM(H16:H23)*100</f>
        <v>0</v>
      </c>
      <c r="E24" s="220"/>
      <c r="F24" s="113"/>
      <c r="G24" s="113"/>
      <c r="H24" s="113"/>
      <c r="I24" s="113"/>
      <c r="J24" s="113"/>
      <c r="K24" s="113"/>
      <c r="L24" s="113"/>
      <c r="M24" s="113"/>
      <c r="N24" s="113"/>
      <c r="O24" s="113"/>
      <c r="P24" s="213"/>
    </row>
    <row r="25" spans="1:16" ht="12.75" customHeight="1" x14ac:dyDescent="0.25">
      <c r="A25" s="125"/>
      <c r="B25" s="126"/>
      <c r="C25" s="126"/>
      <c r="D25" s="126"/>
      <c r="E25" s="126"/>
      <c r="F25" s="126"/>
      <c r="G25" s="126"/>
      <c r="H25" s="126"/>
      <c r="I25" s="126"/>
      <c r="J25" s="126"/>
      <c r="K25" s="127"/>
      <c r="L25" s="127"/>
      <c r="M25" s="127"/>
      <c r="N25" s="127"/>
      <c r="O25" s="127"/>
      <c r="P25" s="216"/>
    </row>
    <row r="26" spans="1:16" ht="12.75" customHeight="1" x14ac:dyDescent="0.25">
      <c r="A26" s="85"/>
      <c r="B26" s="86"/>
      <c r="C26" s="86"/>
      <c r="D26" s="86"/>
      <c r="E26" s="86"/>
      <c r="F26" s="86"/>
      <c r="G26" s="86"/>
      <c r="H26" s="86"/>
      <c r="I26" s="86"/>
      <c r="J26" s="86"/>
      <c r="K26" s="86"/>
      <c r="L26" s="86"/>
      <c r="M26" s="86"/>
      <c r="N26" s="86"/>
      <c r="O26" s="86"/>
      <c r="P26" s="211"/>
    </row>
    <row r="27" spans="1:16" ht="12.75" customHeight="1" x14ac:dyDescent="0.25">
      <c r="A27" s="87"/>
      <c r="B27" s="88" t="s">
        <v>40</v>
      </c>
      <c r="C27" s="89"/>
      <c r="D27" s="89"/>
      <c r="E27" s="89"/>
      <c r="F27" s="89"/>
      <c r="G27" s="90"/>
      <c r="H27" s="113"/>
      <c r="I27" s="113"/>
      <c r="J27" s="113"/>
      <c r="K27" s="113"/>
      <c r="L27" s="113"/>
      <c r="M27" s="113"/>
      <c r="N27" s="113"/>
      <c r="O27" s="113"/>
      <c r="P27" s="213"/>
    </row>
    <row r="28" spans="1:16" ht="22.35" customHeight="1" x14ac:dyDescent="0.25">
      <c r="A28" s="298" t="s">
        <v>64</v>
      </c>
      <c r="B28" s="93" t="s">
        <v>42</v>
      </c>
      <c r="C28" s="94"/>
      <c r="D28" s="95"/>
      <c r="E28" s="95"/>
      <c r="F28" s="95"/>
      <c r="G28" s="96"/>
      <c r="H28" s="113"/>
      <c r="I28" s="113"/>
      <c r="J28" s="113"/>
      <c r="K28" s="97" t="s">
        <v>43</v>
      </c>
      <c r="L28" s="98"/>
      <c r="M28" s="98"/>
      <c r="N28" s="98"/>
      <c r="O28" s="99"/>
      <c r="P28" s="213"/>
    </row>
    <row r="29" spans="1:16" ht="22.35" customHeight="1" x14ac:dyDescent="0.25">
      <c r="A29" s="298"/>
      <c r="B29" s="100" t="s">
        <v>44</v>
      </c>
      <c r="C29" s="101" t="s">
        <v>45</v>
      </c>
      <c r="D29" s="101" t="s">
        <v>46</v>
      </c>
      <c r="E29" s="101" t="s">
        <v>47</v>
      </c>
      <c r="F29" s="101" t="s">
        <v>48</v>
      </c>
      <c r="G29" s="102" t="s">
        <v>49</v>
      </c>
      <c r="H29" s="113"/>
      <c r="I29" s="113"/>
      <c r="J29" s="113"/>
      <c r="K29" s="103" t="s">
        <v>50</v>
      </c>
      <c r="L29" s="104"/>
      <c r="M29" s="105" t="s">
        <v>51</v>
      </c>
      <c r="N29" s="105" t="s">
        <v>52</v>
      </c>
      <c r="O29" s="106" t="s">
        <v>53</v>
      </c>
      <c r="P29" s="213"/>
    </row>
    <row r="30" spans="1:16" ht="12.75" customHeight="1" x14ac:dyDescent="0.25">
      <c r="A30" s="298"/>
      <c r="B30" s="186" t="e">
        <f>COUNTIF('Gen Test Cases'!I3:I45,"Pass")+COUNTIF(#REF!,"Pass")</f>
        <v>#REF!</v>
      </c>
      <c r="C30" s="187" t="e">
        <f>COUNTIF('Gen Test Cases'!I3:I45,"Fail")+COUNTIF(#REF!,"Fail")</f>
        <v>#REF!</v>
      </c>
      <c r="D30" s="186" t="e">
        <f>COUNTIF('Gen Test Cases'!I3:I45,"Info")+COUNTIF(#REF!,"Info")</f>
        <v>#REF!</v>
      </c>
      <c r="E30" s="187" t="e">
        <f>COUNTIF('Gen Test Cases'!I3:I45,"N/A")+COUNTIF(#REF!,"N/A")</f>
        <v>#REF!</v>
      </c>
      <c r="F30" s="186" t="e">
        <f>B30+C30</f>
        <v>#REF!</v>
      </c>
      <c r="G30" s="188" t="e">
        <f>D42/100</f>
        <v>#REF!</v>
      </c>
      <c r="H30" s="113"/>
      <c r="I30" s="113"/>
      <c r="J30" s="113"/>
      <c r="K30" s="108" t="s">
        <v>54</v>
      </c>
      <c r="L30" s="109"/>
      <c r="M30" s="110">
        <f>COUNTA('Gen Test Cases'!I26:I45)+COUNTA(#REF!)</f>
        <v>1</v>
      </c>
      <c r="N30" s="110">
        <f>O30-M30</f>
        <v>8</v>
      </c>
      <c r="O30" s="111">
        <f>COUNTA('Gen Test Cases'!A3:A10)+COUNTA(#REF!)</f>
        <v>9</v>
      </c>
      <c r="P30" s="213"/>
    </row>
    <row r="31" spans="1:16" ht="12.75" customHeight="1" x14ac:dyDescent="0.25">
      <c r="A31" s="92"/>
      <c r="B31" s="112"/>
      <c r="C31" s="113"/>
      <c r="D31" s="113"/>
      <c r="E31" s="113"/>
      <c r="F31" s="113"/>
      <c r="G31" s="113"/>
      <c r="H31" s="113"/>
      <c r="I31" s="113"/>
      <c r="J31" s="113"/>
      <c r="K31" s="114"/>
      <c r="L31" s="114"/>
      <c r="M31" s="114"/>
      <c r="N31" s="114"/>
      <c r="O31" s="114"/>
      <c r="P31" s="213"/>
    </row>
    <row r="32" spans="1:16" ht="12.75" customHeight="1" x14ac:dyDescent="0.25">
      <c r="A32" s="92"/>
      <c r="B32" s="115" t="s">
        <v>55</v>
      </c>
      <c r="C32" s="116"/>
      <c r="D32" s="116"/>
      <c r="E32" s="116"/>
      <c r="F32" s="116"/>
      <c r="G32" s="117"/>
      <c r="H32" s="113"/>
      <c r="I32" s="113"/>
      <c r="J32" s="113"/>
      <c r="K32" s="114"/>
      <c r="L32" s="114"/>
      <c r="M32" s="114"/>
      <c r="N32" s="114"/>
      <c r="O32" s="114"/>
      <c r="P32" s="213"/>
    </row>
    <row r="33" spans="1:16" ht="12.75" customHeight="1" x14ac:dyDescent="0.25">
      <c r="A33" s="118"/>
      <c r="B33" s="119" t="s">
        <v>56</v>
      </c>
      <c r="C33" s="119" t="s">
        <v>57</v>
      </c>
      <c r="D33" s="119" t="s">
        <v>58</v>
      </c>
      <c r="E33" s="119" t="s">
        <v>59</v>
      </c>
      <c r="F33" s="119" t="s">
        <v>47</v>
      </c>
      <c r="G33" s="119" t="s">
        <v>60</v>
      </c>
      <c r="H33" s="120" t="s">
        <v>61</v>
      </c>
      <c r="I33" s="120" t="s">
        <v>62</v>
      </c>
      <c r="J33" s="113"/>
      <c r="K33" s="121"/>
      <c r="L33" s="121"/>
      <c r="M33" s="121"/>
      <c r="N33" s="121"/>
      <c r="O33" s="121"/>
      <c r="P33" s="213"/>
    </row>
    <row r="34" spans="1:16" ht="12.75" customHeight="1" x14ac:dyDescent="0.25">
      <c r="A34" s="118"/>
      <c r="B34" s="122">
        <v>8</v>
      </c>
      <c r="C34" s="123" t="e">
        <f>COUNTIF('Gen Test Cases'!AA:AA,B34)+COUNTIF(#REF!,B34)</f>
        <v>#REF!</v>
      </c>
      <c r="D34" s="107" t="e">
        <f>COUNTIFS('Gen Test Cases'!AA:AA,B34,'Gen Test Cases'!I:I,$D$15)+COUNTIFS(#REF!,B34,#REF!,$D$15)</f>
        <v>#REF!</v>
      </c>
      <c r="E34" s="107" t="e">
        <f>COUNTIFS('Gen Test Cases'!AA:AA,B34,'Gen Test Cases'!I:I,$E$15)+COUNTIFS(#REF!,B34,#REF!,$E$15)</f>
        <v>#REF!</v>
      </c>
      <c r="F34" s="107" t="e">
        <f>COUNTIFS('Gen Test Cases'!AA:AA,B34,'Gen Test Cases'!I:I,$F$15)+COUNTIFS(#REF!,B34,#REF!,$F$15)</f>
        <v>#REF!</v>
      </c>
      <c r="G34" s="184">
        <v>1500</v>
      </c>
      <c r="H34" s="113" t="e">
        <f>(C34-F34)*(G34)</f>
        <v>#REF!</v>
      </c>
      <c r="I34" s="113" t="e">
        <f>D34*G34</f>
        <v>#REF!</v>
      </c>
      <c r="J34" s="192" t="e">
        <f>D30+N30</f>
        <v>#REF!</v>
      </c>
      <c r="K34" s="193" t="str">
        <f>"WARNING: THERE IS AT LEAST ONE TEST CASE WITH"</f>
        <v>WARNING: THERE IS AT LEAST ONE TEST CASE WITH</v>
      </c>
      <c r="L34" s="113"/>
      <c r="M34" s="113"/>
      <c r="N34" s="113"/>
      <c r="O34" s="113"/>
      <c r="P34" s="213"/>
    </row>
    <row r="35" spans="1:16" ht="12.75" customHeight="1" x14ac:dyDescent="0.25">
      <c r="A35" s="118"/>
      <c r="B35" s="122">
        <v>7</v>
      </c>
      <c r="C35" s="123" t="e">
        <f>COUNTIF('Gen Test Cases'!AA:AA,B35)+COUNTIF(#REF!,B35)</f>
        <v>#REF!</v>
      </c>
      <c r="D35" s="107" t="e">
        <f>COUNTIFS('Gen Test Cases'!AA:AA,B35,'Gen Test Cases'!I:I,$D$15)+COUNTIFS(#REF!,B35,#REF!,$D$15)</f>
        <v>#REF!</v>
      </c>
      <c r="E35" s="107" t="e">
        <f>COUNTIFS('Gen Test Cases'!AA:AA,B35,'Gen Test Cases'!I:I,$E$15)+COUNTIFS(#REF!,B35,#REF!,$E$15)</f>
        <v>#REF!</v>
      </c>
      <c r="F35" s="107" t="e">
        <f>COUNTIFS('Gen Test Cases'!AA:AA,B35,'Gen Test Cases'!I:I,$F$15)+COUNTIFS(#REF!,B35,#REF!,$F$15)</f>
        <v>#REF!</v>
      </c>
      <c r="G35" s="184">
        <v>750</v>
      </c>
      <c r="H35" s="113" t="e">
        <f t="shared" ref="H35:H41" si="2">(C35-F35)*(G35)</f>
        <v>#REF!</v>
      </c>
      <c r="I35" s="113" t="e">
        <f t="shared" ref="I35:I41" si="3">D35*G35</f>
        <v>#REF!</v>
      </c>
      <c r="J35" s="113"/>
      <c r="K35" s="193" t="str">
        <f>"AN 'INFO' OR BLANK STATUS (SEE ABOVE)"</f>
        <v>AN 'INFO' OR BLANK STATUS (SEE ABOVE)</v>
      </c>
      <c r="L35" s="113"/>
      <c r="M35" s="113"/>
      <c r="N35" s="113"/>
      <c r="O35" s="113"/>
      <c r="P35" s="213"/>
    </row>
    <row r="36" spans="1:16" ht="12.75" customHeight="1" x14ac:dyDescent="0.25">
      <c r="A36" s="118"/>
      <c r="B36" s="122">
        <v>6</v>
      </c>
      <c r="C36" s="123" t="e">
        <f>COUNTIF('Gen Test Cases'!AA:AA,B36)+COUNTIF(#REF!,B36)</f>
        <v>#REF!</v>
      </c>
      <c r="D36" s="107" t="e">
        <f>COUNTIFS('Gen Test Cases'!AA:AA,B36,'Gen Test Cases'!I:I,$D$15)+COUNTIFS(#REF!,B36,#REF!,$D$15)</f>
        <v>#REF!</v>
      </c>
      <c r="E36" s="107" t="e">
        <f>COUNTIFS('Gen Test Cases'!AA:AA,B36,'Gen Test Cases'!I:I,$E$15)+COUNTIFS(#REF!,B36,#REF!,$E$15)</f>
        <v>#REF!</v>
      </c>
      <c r="F36" s="107" t="e">
        <f>COUNTIFS('Gen Test Cases'!AA:AA,B36,'Gen Test Cases'!I:I,$F$15)+COUNTIFS(#REF!,B36,#REF!,$F$15)</f>
        <v>#REF!</v>
      </c>
      <c r="G36" s="184">
        <v>100</v>
      </c>
      <c r="H36" s="113" t="e">
        <f t="shared" si="2"/>
        <v>#REF!</v>
      </c>
      <c r="I36" s="113" t="e">
        <f t="shared" si="3"/>
        <v>#REF!</v>
      </c>
      <c r="J36" s="113"/>
      <c r="K36" s="113"/>
      <c r="L36" s="113"/>
      <c r="M36" s="113"/>
      <c r="N36" s="113"/>
      <c r="O36" s="113"/>
      <c r="P36" s="213"/>
    </row>
    <row r="37" spans="1:16" ht="12.75" customHeight="1" x14ac:dyDescent="0.25">
      <c r="A37" s="118"/>
      <c r="B37" s="122">
        <v>5</v>
      </c>
      <c r="C37" s="123" t="e">
        <f>COUNTIF('Gen Test Cases'!AA:AA,B37)+COUNTIF(#REF!,B37)</f>
        <v>#REF!</v>
      </c>
      <c r="D37" s="107" t="e">
        <f>COUNTIFS('Gen Test Cases'!AA:AA,B37,'Gen Test Cases'!I:I,$D$15)+COUNTIFS(#REF!,B37,#REF!,$D$15)</f>
        <v>#REF!</v>
      </c>
      <c r="E37" s="107" t="e">
        <f>COUNTIFS('Gen Test Cases'!AA:AA,B37,'Gen Test Cases'!I:I,$E$15)+COUNTIFS(#REF!,B37,#REF!,$E$15)</f>
        <v>#REF!</v>
      </c>
      <c r="F37" s="107" t="e">
        <f>COUNTIFS('Gen Test Cases'!AA:AA,B37,'Gen Test Cases'!I:I,$F$15)+COUNTIFS(#REF!,B37,#REF!,$F$15)</f>
        <v>#REF!</v>
      </c>
      <c r="G37" s="184">
        <v>50</v>
      </c>
      <c r="H37" s="113" t="e">
        <f t="shared" si="2"/>
        <v>#REF!</v>
      </c>
      <c r="I37" s="113" t="e">
        <f t="shared" si="3"/>
        <v>#REF!</v>
      </c>
      <c r="J37" s="113"/>
      <c r="K37" s="113"/>
      <c r="L37" s="113"/>
      <c r="M37" s="113"/>
      <c r="N37" s="113"/>
      <c r="O37" s="113"/>
      <c r="P37" s="213"/>
    </row>
    <row r="38" spans="1:16" ht="12.75" customHeight="1" x14ac:dyDescent="0.25">
      <c r="A38" s="118"/>
      <c r="B38" s="122">
        <v>4</v>
      </c>
      <c r="C38" s="123" t="e">
        <f>COUNTIF('Gen Test Cases'!AA:AA,B38)+COUNTIF(#REF!,B38)</f>
        <v>#REF!</v>
      </c>
      <c r="D38" s="107" t="e">
        <f>COUNTIFS('Gen Test Cases'!AA:AA,B38,'Gen Test Cases'!I:I,$D$15)+COUNTIFS(#REF!,B38,#REF!,$D$15)</f>
        <v>#REF!</v>
      </c>
      <c r="E38" s="107" t="e">
        <f>COUNTIFS('Gen Test Cases'!AA:AA,B38,'Gen Test Cases'!I:I,$E$15)+COUNTIFS(#REF!,B38,#REF!,$E$15)</f>
        <v>#REF!</v>
      </c>
      <c r="F38" s="107" t="e">
        <f>COUNTIFS('Gen Test Cases'!AA:AA,B38,'Gen Test Cases'!I:I,$F$15)+COUNTIFS(#REF!,B38,#REF!,$F$15)</f>
        <v>#REF!</v>
      </c>
      <c r="G38" s="184">
        <v>10</v>
      </c>
      <c r="H38" s="113" t="e">
        <f t="shared" si="2"/>
        <v>#REF!</v>
      </c>
      <c r="I38" s="113" t="e">
        <f t="shared" si="3"/>
        <v>#REF!</v>
      </c>
      <c r="J38" s="192">
        <f>SUMPRODUCT(--ISERROR('Gen Test Cases'!AA26:AA44))+SUMPRODUCT(--ISERROR('SUSE11 Test Cases'!AA33:AA222))</f>
        <v>2</v>
      </c>
      <c r="K38" s="193" t="str">
        <f>"WARNING: THERE IS AT LEAST ONE TEST CASE WITH"</f>
        <v>WARNING: THERE IS AT LEAST ONE TEST CASE WITH</v>
      </c>
      <c r="L38" s="113"/>
      <c r="M38" s="113"/>
      <c r="N38" s="113"/>
      <c r="O38" s="113"/>
      <c r="P38" s="213"/>
    </row>
    <row r="39" spans="1:16" ht="12.75" customHeight="1" x14ac:dyDescent="0.25">
      <c r="A39" s="118"/>
      <c r="B39" s="122">
        <v>3</v>
      </c>
      <c r="C39" s="123" t="e">
        <f>COUNTIF('Gen Test Cases'!AA:AA,B39)+COUNTIF(#REF!,B39)</f>
        <v>#REF!</v>
      </c>
      <c r="D39" s="107" t="e">
        <f>COUNTIFS('Gen Test Cases'!AA:AA,B39,'Gen Test Cases'!I:I,$D$15)+COUNTIFS(#REF!,B39,#REF!,$D$15)</f>
        <v>#REF!</v>
      </c>
      <c r="E39" s="107" t="e">
        <f>COUNTIFS('Gen Test Cases'!AA:AA,B39,'Gen Test Cases'!I:I,$E$15)+COUNTIFS(#REF!,B39,#REF!,$E$15)</f>
        <v>#REF!</v>
      </c>
      <c r="F39" s="107" t="e">
        <f>COUNTIFS('Gen Test Cases'!AA:AA,B39,'Gen Test Cases'!I:I,$F$15)+COUNTIFS(#REF!,B39,#REF!,$F$15)</f>
        <v>#REF!</v>
      </c>
      <c r="G39" s="184">
        <v>5</v>
      </c>
      <c r="H39" s="113" t="e">
        <f t="shared" si="2"/>
        <v>#REF!</v>
      </c>
      <c r="I39" s="113" t="e">
        <f t="shared" si="3"/>
        <v>#REF!</v>
      </c>
      <c r="J39" s="113"/>
      <c r="K39" s="193" t="str">
        <f>"MULTIPLE OR INVALID ISSUE CODES (SEE TEST CASES TABS)"</f>
        <v>MULTIPLE OR INVALID ISSUE CODES (SEE TEST CASES TABS)</v>
      </c>
      <c r="L39" s="113"/>
      <c r="M39" s="113"/>
      <c r="N39" s="113"/>
      <c r="O39" s="113"/>
      <c r="P39" s="213"/>
    </row>
    <row r="40" spans="1:16" ht="12.75" customHeight="1" x14ac:dyDescent="0.25">
      <c r="A40" s="118"/>
      <c r="B40" s="122">
        <v>2</v>
      </c>
      <c r="C40" s="123" t="e">
        <f>COUNTIF('Gen Test Cases'!AA:AA,B40)+COUNTIF(#REF!,B40)</f>
        <v>#REF!</v>
      </c>
      <c r="D40" s="107" t="e">
        <f>COUNTIFS('Gen Test Cases'!AA:AA,B40,'Gen Test Cases'!I:I,$D$15)+COUNTIFS(#REF!,B40,#REF!,$D$15)</f>
        <v>#REF!</v>
      </c>
      <c r="E40" s="107" t="e">
        <f>COUNTIFS('Gen Test Cases'!AA:AA,B40,'Gen Test Cases'!I:I,$E$15)+COUNTIFS(#REF!,B40,#REF!,$E$15)</f>
        <v>#REF!</v>
      </c>
      <c r="F40" s="107" t="e">
        <f>COUNTIFS('Gen Test Cases'!AA:AA,B40,'Gen Test Cases'!I:I,$F$15)+COUNTIFS(#REF!,B40,#REF!,$F$15)</f>
        <v>#REF!</v>
      </c>
      <c r="G40" s="184">
        <v>2</v>
      </c>
      <c r="H40" s="113" t="e">
        <f t="shared" si="2"/>
        <v>#REF!</v>
      </c>
      <c r="I40" s="113" t="e">
        <f t="shared" si="3"/>
        <v>#REF!</v>
      </c>
      <c r="J40" s="113"/>
      <c r="K40" s="113"/>
      <c r="L40" s="113"/>
      <c r="M40" s="113"/>
      <c r="N40" s="113"/>
      <c r="O40" s="113"/>
      <c r="P40" s="213"/>
    </row>
    <row r="41" spans="1:16" ht="12.75" customHeight="1" x14ac:dyDescent="0.25">
      <c r="A41" s="118"/>
      <c r="B41" s="122">
        <v>1</v>
      </c>
      <c r="C41" s="123" t="e">
        <f>COUNTIF('Gen Test Cases'!AA:AA,B41)+COUNTIF(#REF!,B41)</f>
        <v>#REF!</v>
      </c>
      <c r="D41" s="107" t="e">
        <f>COUNTIFS('Gen Test Cases'!AA:AA,B41,'Gen Test Cases'!I:I,$D$15)+COUNTIFS(#REF!,B41,#REF!,$D$15)</f>
        <v>#REF!</v>
      </c>
      <c r="E41" s="107" t="e">
        <f>COUNTIFS('Gen Test Cases'!AA:AA,B41,'Gen Test Cases'!I:I,$E$15)+COUNTIFS(#REF!,B41,#REF!,$E$15)</f>
        <v>#REF!</v>
      </c>
      <c r="F41" s="107" t="e">
        <f>COUNTIFS('Gen Test Cases'!AA:AA,B41,'Gen Test Cases'!I:I,$F$15)+COUNTIFS(#REF!,B41,#REF!,$F$15)</f>
        <v>#REF!</v>
      </c>
      <c r="G41" s="184">
        <v>1</v>
      </c>
      <c r="H41" s="113" t="e">
        <f t="shared" si="2"/>
        <v>#REF!</v>
      </c>
      <c r="I41" s="113" t="e">
        <f t="shared" si="3"/>
        <v>#REF!</v>
      </c>
      <c r="J41" s="113"/>
      <c r="K41" s="113"/>
      <c r="L41" s="113"/>
      <c r="M41" s="113"/>
      <c r="N41" s="113"/>
      <c r="O41" s="113"/>
      <c r="P41" s="213"/>
    </row>
    <row r="42" spans="1:16" ht="12.75" hidden="1" customHeight="1" x14ac:dyDescent="0.25">
      <c r="A42" s="118"/>
      <c r="B42" s="124" t="s">
        <v>63</v>
      </c>
      <c r="C42" s="123"/>
      <c r="D42" s="185" t="e">
        <f>SUM(I34:I41)/SUM(H34:H41)*100</f>
        <v>#REF!</v>
      </c>
      <c r="E42" s="220"/>
      <c r="F42" s="113"/>
      <c r="G42" s="113"/>
      <c r="H42" s="113"/>
      <c r="I42" s="113"/>
      <c r="J42" s="113"/>
      <c r="K42" s="113"/>
      <c r="L42" s="113"/>
      <c r="M42" s="113"/>
      <c r="N42" s="113"/>
      <c r="O42" s="113"/>
      <c r="P42" s="213"/>
    </row>
    <row r="43" spans="1:16" ht="12.75" customHeight="1" x14ac:dyDescent="0.25">
      <c r="A43" s="125"/>
      <c r="B43" s="126"/>
      <c r="C43" s="126"/>
      <c r="D43" s="126"/>
      <c r="E43" s="126"/>
      <c r="F43" s="126"/>
      <c r="G43" s="126"/>
      <c r="H43" s="126"/>
      <c r="I43" s="126"/>
      <c r="J43" s="126"/>
      <c r="K43" s="127"/>
      <c r="L43" s="127"/>
      <c r="M43" s="127"/>
      <c r="N43" s="127"/>
      <c r="O43" s="127"/>
      <c r="P43" s="216"/>
    </row>
  </sheetData>
  <mergeCells count="2">
    <mergeCell ref="A10:A12"/>
    <mergeCell ref="A28:A30"/>
  </mergeCells>
  <conditionalFormatting sqref="D12">
    <cfRule type="cellIs" dxfId="53" priority="17" stopIfTrue="1" operator="greaterThan">
      <formula>0</formula>
    </cfRule>
  </conditionalFormatting>
  <conditionalFormatting sqref="N12">
    <cfRule type="cellIs" dxfId="52" priority="15" stopIfTrue="1" operator="greaterThan">
      <formula>0</formula>
    </cfRule>
    <cfRule type="cellIs" dxfId="51" priority="16" stopIfTrue="1" operator="lessThan">
      <formula>0</formula>
    </cfRule>
  </conditionalFormatting>
  <conditionalFormatting sqref="K16:K17">
    <cfRule type="expression" dxfId="50" priority="7" stopIfTrue="1">
      <formula>$J$16=0</formula>
    </cfRule>
  </conditionalFormatting>
  <conditionalFormatting sqref="K20:K21">
    <cfRule type="expression" dxfId="49" priority="6" stopIfTrue="1">
      <formula>$J$20=0</formula>
    </cfRule>
  </conditionalFormatting>
  <conditionalFormatting sqref="N30">
    <cfRule type="cellIs" dxfId="48" priority="4" stopIfTrue="1" operator="greaterThan">
      <formula>0</formula>
    </cfRule>
    <cfRule type="cellIs" dxfId="47" priority="5" stopIfTrue="1" operator="lessThan">
      <formula>0</formula>
    </cfRule>
  </conditionalFormatting>
  <conditionalFormatting sqref="D30">
    <cfRule type="cellIs" dxfId="46" priority="3" stopIfTrue="1" operator="greaterThan">
      <formula>0</formula>
    </cfRule>
  </conditionalFormatting>
  <conditionalFormatting sqref="K34:K35">
    <cfRule type="expression" dxfId="45" priority="2" stopIfTrue="1">
      <formula>$J$34=0</formula>
    </cfRule>
  </conditionalFormatting>
  <conditionalFormatting sqref="K38:K39">
    <cfRule type="expression" dxfId="44" priority="1" stopIfTrue="1">
      <formula>$J$38=0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80" zoomScaleNormal="80" workbookViewId="0">
      <selection activeCell="T35" sqref="T35"/>
    </sheetView>
  </sheetViews>
  <sheetFormatPr defaultColWidth="11.42578125" defaultRowHeight="12.75" customHeight="1" x14ac:dyDescent="0.25"/>
  <cols>
    <col min="1" max="13" width="11.42578125" style="221" customWidth="1"/>
    <col min="14" max="14" width="9.28515625" style="221" customWidth="1"/>
    <col min="15" max="16384" width="11.42578125" style="221"/>
  </cols>
  <sheetData>
    <row r="1" spans="1:14" ht="15" x14ac:dyDescent="0.25">
      <c r="A1" s="35" t="s">
        <v>65</v>
      </c>
      <c r="B1" s="36"/>
      <c r="C1" s="36"/>
      <c r="D1" s="36"/>
      <c r="E1" s="36"/>
      <c r="F1" s="36"/>
      <c r="G1" s="36"/>
      <c r="H1" s="36"/>
      <c r="I1" s="36"/>
      <c r="J1" s="36"/>
      <c r="K1" s="36"/>
      <c r="L1" s="36"/>
      <c r="M1" s="36"/>
      <c r="N1" s="37"/>
    </row>
    <row r="2" spans="1:14" ht="12.75" customHeight="1" x14ac:dyDescent="0.25">
      <c r="A2" s="150" t="s">
        <v>66</v>
      </c>
      <c r="B2" s="151"/>
      <c r="C2" s="151"/>
      <c r="D2" s="151"/>
      <c r="E2" s="151"/>
      <c r="F2" s="151"/>
      <c r="G2" s="151"/>
      <c r="H2" s="151"/>
      <c r="I2" s="151"/>
      <c r="J2" s="151"/>
      <c r="K2" s="151"/>
      <c r="L2" s="151"/>
      <c r="M2" s="151"/>
      <c r="N2" s="152"/>
    </row>
    <row r="3" spans="1:14" s="222" customFormat="1" ht="12.75" customHeight="1" x14ac:dyDescent="0.2">
      <c r="A3" s="299" t="s">
        <v>67</v>
      </c>
      <c r="B3" s="300"/>
      <c r="C3" s="300"/>
      <c r="D3" s="300"/>
      <c r="E3" s="300"/>
      <c r="F3" s="300"/>
      <c r="G3" s="300"/>
      <c r="H3" s="300"/>
      <c r="I3" s="300"/>
      <c r="J3" s="300"/>
      <c r="K3" s="300"/>
      <c r="L3" s="300"/>
      <c r="M3" s="300"/>
      <c r="N3" s="301"/>
    </row>
    <row r="4" spans="1:14" s="222" customFormat="1" x14ac:dyDescent="0.2">
      <c r="A4" s="302"/>
      <c r="B4" s="303"/>
      <c r="C4" s="303"/>
      <c r="D4" s="303"/>
      <c r="E4" s="303"/>
      <c r="F4" s="303"/>
      <c r="G4" s="303"/>
      <c r="H4" s="303"/>
      <c r="I4" s="303"/>
      <c r="J4" s="303"/>
      <c r="K4" s="303"/>
      <c r="L4" s="303"/>
      <c r="M4" s="303"/>
      <c r="N4" s="304"/>
    </row>
    <row r="5" spans="1:14" s="222" customFormat="1" x14ac:dyDescent="0.2">
      <c r="A5" s="302"/>
      <c r="B5" s="303"/>
      <c r="C5" s="303"/>
      <c r="D5" s="303"/>
      <c r="E5" s="303"/>
      <c r="F5" s="303"/>
      <c r="G5" s="303"/>
      <c r="H5" s="303"/>
      <c r="I5" s="303"/>
      <c r="J5" s="303"/>
      <c r="K5" s="303"/>
      <c r="L5" s="303"/>
      <c r="M5" s="303"/>
      <c r="N5" s="304"/>
    </row>
    <row r="6" spans="1:14" s="222" customFormat="1" x14ac:dyDescent="0.2">
      <c r="A6" s="302"/>
      <c r="B6" s="303"/>
      <c r="C6" s="303"/>
      <c r="D6" s="303"/>
      <c r="E6" s="303"/>
      <c r="F6" s="303"/>
      <c r="G6" s="303"/>
      <c r="H6" s="303"/>
      <c r="I6" s="303"/>
      <c r="J6" s="303"/>
      <c r="K6" s="303"/>
      <c r="L6" s="303"/>
      <c r="M6" s="303"/>
      <c r="N6" s="304"/>
    </row>
    <row r="7" spans="1:14" s="222" customFormat="1" x14ac:dyDescent="0.2">
      <c r="A7" s="302"/>
      <c r="B7" s="303"/>
      <c r="C7" s="303"/>
      <c r="D7" s="303"/>
      <c r="E7" s="303"/>
      <c r="F7" s="303"/>
      <c r="G7" s="303"/>
      <c r="H7" s="303"/>
      <c r="I7" s="303"/>
      <c r="J7" s="303"/>
      <c r="K7" s="303"/>
      <c r="L7" s="303"/>
      <c r="M7" s="303"/>
      <c r="N7" s="304"/>
    </row>
    <row r="8" spans="1:14" s="222" customFormat="1" x14ac:dyDescent="0.2">
      <c r="A8" s="302"/>
      <c r="B8" s="303"/>
      <c r="C8" s="303"/>
      <c r="D8" s="303"/>
      <c r="E8" s="303"/>
      <c r="F8" s="303"/>
      <c r="G8" s="303"/>
      <c r="H8" s="303"/>
      <c r="I8" s="303"/>
      <c r="J8" s="303"/>
      <c r="K8" s="303"/>
      <c r="L8" s="303"/>
      <c r="M8" s="303"/>
      <c r="N8" s="304"/>
    </row>
    <row r="9" spans="1:14" s="222" customFormat="1" x14ac:dyDescent="0.2">
      <c r="A9" s="302"/>
      <c r="B9" s="303"/>
      <c r="C9" s="303"/>
      <c r="D9" s="303"/>
      <c r="E9" s="303"/>
      <c r="F9" s="303"/>
      <c r="G9" s="303"/>
      <c r="H9" s="303"/>
      <c r="I9" s="303"/>
      <c r="J9" s="303"/>
      <c r="K9" s="303"/>
      <c r="L9" s="303"/>
      <c r="M9" s="303"/>
      <c r="N9" s="304"/>
    </row>
    <row r="10" spans="1:14" s="222" customFormat="1" x14ac:dyDescent="0.2">
      <c r="A10" s="302"/>
      <c r="B10" s="303"/>
      <c r="C10" s="303"/>
      <c r="D10" s="303"/>
      <c r="E10" s="303"/>
      <c r="F10" s="303"/>
      <c r="G10" s="303"/>
      <c r="H10" s="303"/>
      <c r="I10" s="303"/>
      <c r="J10" s="303"/>
      <c r="K10" s="303"/>
      <c r="L10" s="303"/>
      <c r="M10" s="303"/>
      <c r="N10" s="304"/>
    </row>
    <row r="11" spans="1:14" s="222" customFormat="1" x14ac:dyDescent="0.2">
      <c r="A11" s="302"/>
      <c r="B11" s="303"/>
      <c r="C11" s="303"/>
      <c r="D11" s="303"/>
      <c r="E11" s="303"/>
      <c r="F11" s="303"/>
      <c r="G11" s="303"/>
      <c r="H11" s="303"/>
      <c r="I11" s="303"/>
      <c r="J11" s="303"/>
      <c r="K11" s="303"/>
      <c r="L11" s="303"/>
      <c r="M11" s="303"/>
      <c r="N11" s="304"/>
    </row>
    <row r="12" spans="1:14" s="222" customFormat="1" x14ac:dyDescent="0.2">
      <c r="A12" s="302"/>
      <c r="B12" s="303"/>
      <c r="C12" s="303"/>
      <c r="D12" s="303"/>
      <c r="E12" s="303"/>
      <c r="F12" s="303"/>
      <c r="G12" s="303"/>
      <c r="H12" s="303"/>
      <c r="I12" s="303"/>
      <c r="J12" s="303"/>
      <c r="K12" s="303"/>
      <c r="L12" s="303"/>
      <c r="M12" s="303"/>
      <c r="N12" s="304"/>
    </row>
    <row r="13" spans="1:14" s="222" customFormat="1" x14ac:dyDescent="0.2">
      <c r="A13" s="302"/>
      <c r="B13" s="303"/>
      <c r="C13" s="303"/>
      <c r="D13" s="303"/>
      <c r="E13" s="303"/>
      <c r="F13" s="303"/>
      <c r="G13" s="303"/>
      <c r="H13" s="303"/>
      <c r="I13" s="303"/>
      <c r="J13" s="303"/>
      <c r="K13" s="303"/>
      <c r="L13" s="303"/>
      <c r="M13" s="303"/>
      <c r="N13" s="304"/>
    </row>
    <row r="14" spans="1:14" s="222" customFormat="1" x14ac:dyDescent="0.2">
      <c r="A14" s="302"/>
      <c r="B14" s="303"/>
      <c r="C14" s="303"/>
      <c r="D14" s="303"/>
      <c r="E14" s="303"/>
      <c r="F14" s="303"/>
      <c r="G14" s="303"/>
      <c r="H14" s="303"/>
      <c r="I14" s="303"/>
      <c r="J14" s="303"/>
      <c r="K14" s="303"/>
      <c r="L14" s="303"/>
      <c r="M14" s="303"/>
      <c r="N14" s="304"/>
    </row>
    <row r="15" spans="1:14" s="222" customFormat="1" x14ac:dyDescent="0.2">
      <c r="A15" s="305"/>
      <c r="B15" s="306"/>
      <c r="C15" s="306"/>
      <c r="D15" s="306"/>
      <c r="E15" s="306"/>
      <c r="F15" s="306"/>
      <c r="G15" s="306"/>
      <c r="H15" s="306"/>
      <c r="I15" s="306"/>
      <c r="J15" s="306"/>
      <c r="K15" s="306"/>
      <c r="L15" s="306"/>
      <c r="M15" s="306"/>
      <c r="N15" s="307"/>
    </row>
    <row r="16" spans="1:14" s="222" customFormat="1" x14ac:dyDescent="0.2">
      <c r="A16" s="136"/>
      <c r="B16" s="136"/>
      <c r="C16" s="136"/>
      <c r="D16" s="136"/>
      <c r="E16" s="136"/>
      <c r="F16" s="136"/>
      <c r="G16" s="136"/>
      <c r="H16" s="136"/>
      <c r="I16" s="136"/>
      <c r="J16" s="136"/>
      <c r="K16" s="136"/>
      <c r="L16" s="136"/>
      <c r="M16" s="136"/>
      <c r="N16" s="136"/>
    </row>
    <row r="17" spans="1:14" s="222" customFormat="1" ht="12.75" customHeight="1" x14ac:dyDescent="0.2">
      <c r="A17" s="153" t="s">
        <v>68</v>
      </c>
      <c r="B17" s="154"/>
      <c r="C17" s="154"/>
      <c r="D17" s="154"/>
      <c r="E17" s="154"/>
      <c r="F17" s="154"/>
      <c r="G17" s="154"/>
      <c r="H17" s="154"/>
      <c r="I17" s="154"/>
      <c r="J17" s="154"/>
      <c r="K17" s="154"/>
      <c r="L17" s="154"/>
      <c r="M17" s="154"/>
      <c r="N17" s="155"/>
    </row>
    <row r="18" spans="1:14" s="222" customFormat="1" ht="12.75" customHeight="1" x14ac:dyDescent="0.2">
      <c r="A18" s="156" t="s">
        <v>69</v>
      </c>
      <c r="B18" s="157"/>
      <c r="C18" s="158"/>
      <c r="D18" s="137" t="s">
        <v>70</v>
      </c>
      <c r="E18" s="138"/>
      <c r="F18" s="138"/>
      <c r="G18" s="138"/>
      <c r="H18" s="138"/>
      <c r="I18" s="138"/>
      <c r="J18" s="138"/>
      <c r="K18" s="138"/>
      <c r="L18" s="138"/>
      <c r="M18" s="138"/>
      <c r="N18" s="139"/>
    </row>
    <row r="19" spans="1:14" s="222" customFormat="1" x14ac:dyDescent="0.2">
      <c r="A19" s="159"/>
      <c r="B19" s="160"/>
      <c r="C19" s="161"/>
      <c r="D19" s="140" t="s">
        <v>71</v>
      </c>
      <c r="E19" s="141"/>
      <c r="F19" s="141"/>
      <c r="G19" s="141"/>
      <c r="H19" s="141"/>
      <c r="I19" s="141"/>
      <c r="J19" s="141"/>
      <c r="K19" s="141"/>
      <c r="L19" s="141"/>
      <c r="M19" s="141"/>
      <c r="N19" s="142"/>
    </row>
    <row r="20" spans="1:14" s="222" customFormat="1" ht="12.75" customHeight="1" x14ac:dyDescent="0.2">
      <c r="A20" s="162" t="s">
        <v>72</v>
      </c>
      <c r="B20" s="163"/>
      <c r="C20" s="164"/>
      <c r="D20" s="143" t="s">
        <v>73</v>
      </c>
      <c r="E20" s="144"/>
      <c r="F20" s="144"/>
      <c r="G20" s="144"/>
      <c r="H20" s="144"/>
      <c r="I20" s="144"/>
      <c r="J20" s="144"/>
      <c r="K20" s="144"/>
      <c r="L20" s="144"/>
      <c r="M20" s="144"/>
      <c r="N20" s="145"/>
    </row>
    <row r="21" spans="1:14" ht="12.75" customHeight="1" x14ac:dyDescent="0.25">
      <c r="A21" s="156" t="s">
        <v>74</v>
      </c>
      <c r="B21" s="157"/>
      <c r="C21" s="158"/>
      <c r="D21" s="137" t="s">
        <v>75</v>
      </c>
      <c r="E21" s="138"/>
      <c r="F21" s="138"/>
      <c r="G21" s="138"/>
      <c r="H21" s="138"/>
      <c r="I21" s="138"/>
      <c r="J21" s="138"/>
      <c r="K21" s="138"/>
      <c r="L21" s="138"/>
      <c r="M21" s="138"/>
      <c r="N21" s="139"/>
    </row>
    <row r="22" spans="1:14" s="222" customFormat="1" ht="12.75" customHeight="1" x14ac:dyDescent="0.2">
      <c r="A22" s="156" t="s">
        <v>76</v>
      </c>
      <c r="B22" s="157"/>
      <c r="C22" s="158"/>
      <c r="D22" s="308" t="s">
        <v>77</v>
      </c>
      <c r="E22" s="309"/>
      <c r="F22" s="309"/>
      <c r="G22" s="309"/>
      <c r="H22" s="309"/>
      <c r="I22" s="309"/>
      <c r="J22" s="309"/>
      <c r="K22" s="309"/>
      <c r="L22" s="309"/>
      <c r="M22" s="309"/>
      <c r="N22" s="310"/>
    </row>
    <row r="23" spans="1:14" s="222" customFormat="1" x14ac:dyDescent="0.2">
      <c r="A23" s="165"/>
      <c r="B23" s="166"/>
      <c r="C23" s="167"/>
      <c r="D23" s="311"/>
      <c r="E23" s="312"/>
      <c r="F23" s="312"/>
      <c r="G23" s="312"/>
      <c r="H23" s="312"/>
      <c r="I23" s="312"/>
      <c r="J23" s="312"/>
      <c r="K23" s="312"/>
      <c r="L23" s="312"/>
      <c r="M23" s="312"/>
      <c r="N23" s="313"/>
    </row>
    <row r="24" spans="1:14" s="222" customFormat="1" ht="12.75" customHeight="1" x14ac:dyDescent="0.2">
      <c r="A24" s="168" t="s">
        <v>78</v>
      </c>
      <c r="B24" s="169"/>
      <c r="C24" s="170"/>
      <c r="D24" s="171" t="s">
        <v>79</v>
      </c>
      <c r="E24" s="172"/>
      <c r="F24" s="172"/>
      <c r="G24" s="172"/>
      <c r="H24" s="172"/>
      <c r="I24" s="172"/>
      <c r="J24" s="172"/>
      <c r="K24" s="172"/>
      <c r="L24" s="172"/>
      <c r="M24" s="172"/>
      <c r="N24" s="173"/>
    </row>
    <row r="25" spans="1:14" ht="12.75" customHeight="1" x14ac:dyDescent="0.25">
      <c r="A25" s="165" t="s">
        <v>80</v>
      </c>
      <c r="B25" s="166"/>
      <c r="C25" s="167"/>
      <c r="D25" s="146" t="s">
        <v>81</v>
      </c>
      <c r="E25" s="147"/>
      <c r="F25" s="147"/>
      <c r="G25" s="147"/>
      <c r="H25" s="147"/>
      <c r="I25" s="147"/>
      <c r="J25" s="147"/>
      <c r="K25" s="147"/>
      <c r="L25" s="147"/>
      <c r="M25" s="147"/>
      <c r="N25" s="148"/>
    </row>
    <row r="26" spans="1:14" ht="15" x14ac:dyDescent="0.25">
      <c r="A26" s="159"/>
      <c r="B26" s="160"/>
      <c r="C26" s="161"/>
      <c r="D26" s="140" t="s">
        <v>82</v>
      </c>
      <c r="E26" s="141"/>
      <c r="F26" s="141"/>
      <c r="G26" s="141"/>
      <c r="H26" s="141"/>
      <c r="I26" s="141"/>
      <c r="J26" s="141"/>
      <c r="K26" s="141"/>
      <c r="L26" s="141"/>
      <c r="M26" s="141"/>
      <c r="N26" s="142"/>
    </row>
    <row r="27" spans="1:14" ht="12.75" customHeight="1" x14ac:dyDescent="0.25">
      <c r="A27" s="156" t="s">
        <v>83</v>
      </c>
      <c r="B27" s="157"/>
      <c r="C27" s="158"/>
      <c r="D27" s="137" t="s">
        <v>84</v>
      </c>
      <c r="E27" s="138"/>
      <c r="F27" s="138"/>
      <c r="G27" s="138"/>
      <c r="H27" s="138"/>
      <c r="I27" s="138"/>
      <c r="J27" s="138"/>
      <c r="K27" s="138"/>
      <c r="L27" s="138"/>
      <c r="M27" s="138"/>
      <c r="N27" s="139"/>
    </row>
    <row r="28" spans="1:14" ht="15" x14ac:dyDescent="0.25">
      <c r="A28" s="159"/>
      <c r="B28" s="160"/>
      <c r="C28" s="161"/>
      <c r="D28" s="140" t="s">
        <v>85</v>
      </c>
      <c r="E28" s="141"/>
      <c r="F28" s="141"/>
      <c r="G28" s="141"/>
      <c r="H28" s="141"/>
      <c r="I28" s="141"/>
      <c r="J28" s="141"/>
      <c r="K28" s="141"/>
      <c r="L28" s="141"/>
      <c r="M28" s="141"/>
      <c r="N28" s="142"/>
    </row>
    <row r="29" spans="1:14" ht="12.75" customHeight="1" x14ac:dyDescent="0.25">
      <c r="A29" s="162" t="s">
        <v>86</v>
      </c>
      <c r="B29" s="163"/>
      <c r="C29" s="164"/>
      <c r="D29" s="143" t="s">
        <v>87</v>
      </c>
      <c r="E29" s="144"/>
      <c r="F29" s="144"/>
      <c r="G29" s="144"/>
      <c r="H29" s="144"/>
      <c r="I29" s="144"/>
      <c r="J29" s="144"/>
      <c r="K29" s="144"/>
      <c r="L29" s="144"/>
      <c r="M29" s="144"/>
      <c r="N29" s="145"/>
    </row>
    <row r="30" spans="1:14" ht="12.75" customHeight="1" x14ac:dyDescent="0.25">
      <c r="A30" s="156" t="s">
        <v>88</v>
      </c>
      <c r="B30" s="157"/>
      <c r="C30" s="158"/>
      <c r="D30" s="137" t="s">
        <v>89</v>
      </c>
      <c r="E30" s="138"/>
      <c r="F30" s="138"/>
      <c r="G30" s="138"/>
      <c r="H30" s="138"/>
      <c r="I30" s="138"/>
      <c r="J30" s="138"/>
      <c r="K30" s="138"/>
      <c r="L30" s="138"/>
      <c r="M30" s="138"/>
      <c r="N30" s="139"/>
    </row>
    <row r="31" spans="1:14" ht="15" x14ac:dyDescent="0.25">
      <c r="A31" s="159"/>
      <c r="B31" s="160"/>
      <c r="C31" s="161"/>
      <c r="D31" s="140" t="s">
        <v>90</v>
      </c>
      <c r="E31" s="141"/>
      <c r="F31" s="141"/>
      <c r="G31" s="141"/>
      <c r="H31" s="141"/>
      <c r="I31" s="141"/>
      <c r="J31" s="141"/>
      <c r="K31" s="141"/>
      <c r="L31" s="141"/>
      <c r="M31" s="141"/>
      <c r="N31" s="142"/>
    </row>
    <row r="32" spans="1:14" ht="12.75" customHeight="1" x14ac:dyDescent="0.25">
      <c r="A32" s="156" t="s">
        <v>91</v>
      </c>
      <c r="B32" s="157"/>
      <c r="C32" s="158"/>
      <c r="D32" s="137" t="s">
        <v>92</v>
      </c>
      <c r="E32" s="138"/>
      <c r="F32" s="138"/>
      <c r="G32" s="138"/>
      <c r="H32" s="138"/>
      <c r="I32" s="138"/>
      <c r="J32" s="138"/>
      <c r="K32" s="138"/>
      <c r="L32" s="138"/>
      <c r="M32" s="138"/>
      <c r="N32" s="139"/>
    </row>
    <row r="33" spans="1:14" ht="15" x14ac:dyDescent="0.25">
      <c r="A33" s="165"/>
      <c r="B33" s="166"/>
      <c r="C33" s="167"/>
      <c r="D33" s="146" t="s">
        <v>93</v>
      </c>
      <c r="E33" s="147"/>
      <c r="F33" s="147"/>
      <c r="G33" s="147"/>
      <c r="H33" s="147"/>
      <c r="I33" s="147"/>
      <c r="J33" s="147"/>
      <c r="K33" s="147"/>
      <c r="L33" s="147"/>
      <c r="M33" s="147"/>
      <c r="N33" s="148"/>
    </row>
    <row r="34" spans="1:14" ht="15" x14ac:dyDescent="0.25">
      <c r="A34" s="165"/>
      <c r="B34" s="166"/>
      <c r="C34" s="167"/>
      <c r="D34" s="146" t="s">
        <v>94</v>
      </c>
      <c r="E34" s="147"/>
      <c r="F34" s="147"/>
      <c r="G34" s="147"/>
      <c r="H34" s="147"/>
      <c r="I34" s="147"/>
      <c r="J34" s="147"/>
      <c r="K34" s="147"/>
      <c r="L34" s="147"/>
      <c r="M34" s="147"/>
      <c r="N34" s="148"/>
    </row>
    <row r="35" spans="1:14" ht="15" x14ac:dyDescent="0.25">
      <c r="A35" s="165"/>
      <c r="B35" s="166"/>
      <c r="C35" s="167"/>
      <c r="D35" s="146" t="s">
        <v>95</v>
      </c>
      <c r="E35" s="147"/>
      <c r="F35" s="147"/>
      <c r="G35" s="147"/>
      <c r="H35" s="147"/>
      <c r="I35" s="147"/>
      <c r="J35" s="147"/>
      <c r="K35" s="147"/>
      <c r="L35" s="147"/>
      <c r="M35" s="147"/>
      <c r="N35" s="148"/>
    </row>
    <row r="36" spans="1:14" ht="15" x14ac:dyDescent="0.25">
      <c r="A36" s="159"/>
      <c r="B36" s="160"/>
      <c r="C36" s="161"/>
      <c r="D36" s="140" t="s">
        <v>96</v>
      </c>
      <c r="E36" s="141"/>
      <c r="F36" s="141"/>
      <c r="G36" s="141"/>
      <c r="H36" s="141"/>
      <c r="I36" s="141"/>
      <c r="J36" s="141"/>
      <c r="K36" s="141"/>
      <c r="L36" s="141"/>
      <c r="M36" s="141"/>
      <c r="N36" s="142"/>
    </row>
    <row r="37" spans="1:14" ht="12.75" customHeight="1" x14ac:dyDescent="0.25">
      <c r="A37" s="156" t="s">
        <v>97</v>
      </c>
      <c r="B37" s="157"/>
      <c r="C37" s="158"/>
      <c r="D37" s="137" t="s">
        <v>98</v>
      </c>
      <c r="E37" s="138"/>
      <c r="F37" s="138"/>
      <c r="G37" s="138"/>
      <c r="H37" s="138"/>
      <c r="I37" s="138"/>
      <c r="J37" s="138"/>
      <c r="K37" s="138"/>
      <c r="L37" s="138"/>
      <c r="M37" s="138"/>
      <c r="N37" s="139"/>
    </row>
    <row r="38" spans="1:14" ht="15" x14ac:dyDescent="0.25">
      <c r="A38" s="159"/>
      <c r="B38" s="160"/>
      <c r="C38" s="161"/>
      <c r="D38" s="140" t="s">
        <v>99</v>
      </c>
      <c r="E38" s="141"/>
      <c r="F38" s="141"/>
      <c r="G38" s="141"/>
      <c r="H38" s="141"/>
      <c r="I38" s="141"/>
      <c r="J38" s="141"/>
      <c r="K38" s="141"/>
      <c r="L38" s="141"/>
      <c r="M38" s="141"/>
      <c r="N38" s="142"/>
    </row>
    <row r="39" spans="1:14" ht="15" x14ac:dyDescent="0.25">
      <c r="A39" s="174" t="s">
        <v>100</v>
      </c>
      <c r="B39" s="175"/>
      <c r="C39" s="176"/>
      <c r="D39" s="314" t="s">
        <v>101</v>
      </c>
      <c r="E39" s="315"/>
      <c r="F39" s="315"/>
      <c r="G39" s="315"/>
      <c r="H39" s="315"/>
      <c r="I39" s="315"/>
      <c r="J39" s="315"/>
      <c r="K39" s="315"/>
      <c r="L39" s="315"/>
      <c r="M39" s="315"/>
      <c r="N39" s="316"/>
    </row>
    <row r="40" spans="1:14" ht="27.75" customHeight="1" x14ac:dyDescent="0.25">
      <c r="A40" s="177"/>
      <c r="B40" s="166"/>
      <c r="C40" s="178"/>
      <c r="D40" s="317"/>
      <c r="E40" s="318"/>
      <c r="F40" s="318"/>
      <c r="G40" s="318"/>
      <c r="H40" s="318"/>
      <c r="I40" s="318"/>
      <c r="J40" s="318"/>
      <c r="K40" s="318"/>
      <c r="L40" s="318"/>
      <c r="M40" s="318"/>
      <c r="N40" s="319"/>
    </row>
    <row r="41" spans="1:14" ht="12.75" customHeight="1" x14ac:dyDescent="0.25">
      <c r="A41" s="179" t="s">
        <v>102</v>
      </c>
      <c r="B41" s="169"/>
      <c r="C41" s="180"/>
      <c r="D41" s="143" t="s">
        <v>103</v>
      </c>
      <c r="E41" s="144"/>
      <c r="F41" s="144"/>
      <c r="G41" s="144"/>
      <c r="H41" s="144"/>
      <c r="I41" s="144"/>
      <c r="J41" s="144"/>
      <c r="K41" s="144"/>
      <c r="L41" s="144"/>
      <c r="M41" s="144"/>
      <c r="N41" s="145"/>
    </row>
    <row r="42" spans="1:14" ht="12.75" customHeight="1" x14ac:dyDescent="0.25">
      <c r="A42" s="168" t="s">
        <v>104</v>
      </c>
      <c r="B42" s="169"/>
      <c r="C42" s="180"/>
      <c r="D42" s="143" t="s">
        <v>105</v>
      </c>
      <c r="E42" s="144"/>
      <c r="F42" s="144"/>
      <c r="G42" s="144"/>
      <c r="H42" s="144"/>
      <c r="I42" s="144"/>
      <c r="J42" s="144"/>
      <c r="K42" s="144"/>
      <c r="L42" s="144"/>
      <c r="M42" s="144"/>
      <c r="N42" s="145"/>
    </row>
    <row r="43" spans="1:14" ht="12.75" customHeight="1" x14ac:dyDescent="0.25">
      <c r="A43" s="320" t="s">
        <v>106</v>
      </c>
      <c r="B43" s="321"/>
      <c r="C43" s="322"/>
      <c r="D43" s="314" t="s">
        <v>107</v>
      </c>
      <c r="E43" s="315"/>
      <c r="F43" s="315"/>
      <c r="G43" s="315"/>
      <c r="H43" s="315"/>
      <c r="I43" s="315"/>
      <c r="J43" s="315"/>
      <c r="K43" s="315"/>
      <c r="L43" s="315"/>
      <c r="M43" s="315"/>
      <c r="N43" s="316"/>
    </row>
    <row r="44" spans="1:14" ht="12.75" customHeight="1" x14ac:dyDescent="0.25">
      <c r="A44" s="323"/>
      <c r="B44" s="324"/>
      <c r="C44" s="325"/>
      <c r="D44" s="326"/>
      <c r="E44" s="327"/>
      <c r="F44" s="327"/>
      <c r="G44" s="327"/>
      <c r="H44" s="327"/>
      <c r="I44" s="327"/>
      <c r="J44" s="327"/>
      <c r="K44" s="327"/>
      <c r="L44" s="327"/>
      <c r="M44" s="327"/>
      <c r="N44" s="328"/>
    </row>
    <row r="45" spans="1:14" ht="12.75" customHeight="1" x14ac:dyDescent="0.25">
      <c r="A45" s="320" t="s">
        <v>108</v>
      </c>
      <c r="B45" s="321"/>
      <c r="C45" s="322"/>
      <c r="D45" s="314" t="s">
        <v>109</v>
      </c>
      <c r="E45" s="315"/>
      <c r="F45" s="315"/>
      <c r="G45" s="315"/>
      <c r="H45" s="315"/>
      <c r="I45" s="315"/>
      <c r="J45" s="315"/>
      <c r="K45" s="315"/>
      <c r="L45" s="315"/>
      <c r="M45" s="315"/>
      <c r="N45" s="316"/>
    </row>
    <row r="46" spans="1:14" ht="12.75" customHeight="1" x14ac:dyDescent="0.25">
      <c r="A46" s="323"/>
      <c r="B46" s="324"/>
      <c r="C46" s="325"/>
      <c r="D46" s="326"/>
      <c r="E46" s="327"/>
      <c r="F46" s="327"/>
      <c r="G46" s="327"/>
      <c r="H46" s="327"/>
      <c r="I46" s="327"/>
      <c r="J46" s="327"/>
      <c r="K46" s="327"/>
      <c r="L46" s="327"/>
      <c r="M46" s="327"/>
      <c r="N46" s="328"/>
    </row>
    <row r="47" spans="1:14" ht="12.75" customHeight="1" x14ac:dyDescent="0.25">
      <c r="A47" s="174" t="s">
        <v>110</v>
      </c>
      <c r="B47" s="175"/>
      <c r="C47" s="176"/>
      <c r="D47" s="299" t="s">
        <v>111</v>
      </c>
      <c r="E47" s="300"/>
      <c r="F47" s="300"/>
      <c r="G47" s="300"/>
      <c r="H47" s="300"/>
      <c r="I47" s="300"/>
      <c r="J47" s="300"/>
      <c r="K47" s="300"/>
      <c r="L47" s="300"/>
      <c r="M47" s="300"/>
      <c r="N47" s="301"/>
    </row>
    <row r="48" spans="1:14" ht="12.75" customHeight="1" x14ac:dyDescent="0.25">
      <c r="A48" s="189"/>
      <c r="B48" s="190"/>
      <c r="C48" s="191"/>
      <c r="D48" s="305"/>
      <c r="E48" s="306"/>
      <c r="F48" s="306"/>
      <c r="G48" s="306"/>
      <c r="H48" s="306"/>
      <c r="I48" s="306"/>
      <c r="J48" s="306"/>
      <c r="K48" s="306"/>
      <c r="L48" s="306"/>
      <c r="M48" s="306"/>
      <c r="N48" s="307"/>
    </row>
  </sheetData>
  <mergeCells count="8">
    <mergeCell ref="A3:N15"/>
    <mergeCell ref="D22:N23"/>
    <mergeCell ref="D39:N40"/>
    <mergeCell ref="D47:N48"/>
    <mergeCell ref="A43:C44"/>
    <mergeCell ref="D43:N44"/>
    <mergeCell ref="A45:C46"/>
    <mergeCell ref="D45:N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3"/>
  <sheetViews>
    <sheetView zoomScale="80" zoomScaleNormal="80" workbookViewId="0">
      <pane ySplit="2" topLeftCell="A3" activePane="bottomLeft" state="frozen"/>
      <selection pane="bottomLeft" activeCell="I6" sqref="I6"/>
    </sheetView>
  </sheetViews>
  <sheetFormatPr defaultRowHeight="12.75" customHeight="1" x14ac:dyDescent="0.25"/>
  <cols>
    <col min="1" max="1" width="13.7109375" customWidth="1"/>
    <col min="2" max="2" width="11.28515625" customWidth="1"/>
    <col min="3" max="3" width="23" customWidth="1"/>
    <col min="4" max="4" width="20.5703125" customWidth="1"/>
    <col min="5" max="5" width="35" customWidth="1"/>
    <col min="6" max="6" width="33.42578125" customWidth="1"/>
    <col min="7" max="7" width="23" customWidth="1"/>
    <col min="8" max="8" width="23.28515625" customWidth="1"/>
    <col min="9" max="9" width="17.7109375" customWidth="1"/>
    <col min="10" max="10" width="18" customWidth="1"/>
    <col min="11" max="11" width="17.42578125" customWidth="1"/>
    <col min="12" max="12" width="15.5703125" customWidth="1"/>
    <col min="13" max="13" width="87.28515625" style="200" customWidth="1"/>
    <col min="27" max="27" width="21" style="1" hidden="1" customWidth="1"/>
  </cols>
  <sheetData>
    <row r="1" spans="1:27" s="1" customFormat="1" ht="15" x14ac:dyDescent="0.25">
      <c r="A1" s="35" t="s">
        <v>57</v>
      </c>
      <c r="B1" s="36"/>
      <c r="C1" s="36"/>
      <c r="D1" s="36"/>
      <c r="E1" s="36"/>
      <c r="F1" s="36"/>
      <c r="G1" s="36"/>
      <c r="H1" s="36"/>
      <c r="I1" s="36"/>
      <c r="J1" s="36"/>
      <c r="K1" s="194"/>
      <c r="L1" s="195"/>
      <c r="M1" s="197"/>
      <c r="N1" s="196"/>
      <c r="O1" s="196"/>
      <c r="P1" s="196"/>
      <c r="Q1" s="196"/>
      <c r="R1" s="196"/>
      <c r="S1" s="196"/>
      <c r="T1" s="196"/>
      <c r="Y1" s="34"/>
      <c r="AA1" s="36"/>
    </row>
    <row r="2" spans="1:27" ht="42.6" customHeight="1" x14ac:dyDescent="0.25">
      <c r="A2" s="46" t="s">
        <v>112</v>
      </c>
      <c r="B2" s="46" t="s">
        <v>113</v>
      </c>
      <c r="C2" s="46" t="s">
        <v>3609</v>
      </c>
      <c r="D2" s="46" t="s">
        <v>114</v>
      </c>
      <c r="E2" s="46" t="s">
        <v>115</v>
      </c>
      <c r="F2" s="46" t="s">
        <v>3610</v>
      </c>
      <c r="G2" s="47" t="s">
        <v>116</v>
      </c>
      <c r="H2" s="46" t="s">
        <v>117</v>
      </c>
      <c r="I2" s="46" t="s">
        <v>118</v>
      </c>
      <c r="J2" s="78" t="s">
        <v>119</v>
      </c>
      <c r="K2" s="79" t="s">
        <v>120</v>
      </c>
      <c r="L2" s="80" t="s">
        <v>121</v>
      </c>
      <c r="M2" s="80" t="s">
        <v>122</v>
      </c>
      <c r="AA2" s="129" t="s">
        <v>123</v>
      </c>
    </row>
    <row r="3" spans="1:27" ht="94.5" customHeight="1" x14ac:dyDescent="0.25">
      <c r="A3" s="257" t="s">
        <v>124</v>
      </c>
      <c r="B3" s="51" t="s">
        <v>125</v>
      </c>
      <c r="C3" s="51" t="s">
        <v>126</v>
      </c>
      <c r="D3" s="264" t="s">
        <v>127</v>
      </c>
      <c r="E3" s="201" t="s">
        <v>128</v>
      </c>
      <c r="F3" s="53" t="s">
        <v>129</v>
      </c>
      <c r="G3" s="53" t="s">
        <v>130</v>
      </c>
      <c r="H3" s="202"/>
      <c r="I3" s="56"/>
      <c r="J3" s="202"/>
      <c r="K3" s="202" t="s">
        <v>131</v>
      </c>
      <c r="L3" s="202" t="s">
        <v>132</v>
      </c>
      <c r="M3" s="202" t="s">
        <v>133</v>
      </c>
      <c r="AA3" s="130" t="e">
        <f>IF(OR(I3="Fail",ISBLANK(I3)),INDEX('Issue Code Table'!C:C,MATCH(L:L,'Issue Code Table'!A:A,0)),IF(K3="Critical",6,IF(K3="Significant",5,IF(K3="Moderate",3,2))))</f>
        <v>#N/A</v>
      </c>
    </row>
    <row r="4" spans="1:27" ht="75.75" customHeight="1" x14ac:dyDescent="0.25">
      <c r="A4" s="149" t="s">
        <v>134</v>
      </c>
      <c r="B4" s="51" t="s">
        <v>135</v>
      </c>
      <c r="C4" s="51" t="s">
        <v>136</v>
      </c>
      <c r="D4" s="264" t="s">
        <v>137</v>
      </c>
      <c r="E4" s="201" t="s">
        <v>138</v>
      </c>
      <c r="F4" s="256" t="s">
        <v>3611</v>
      </c>
      <c r="G4" s="201" t="s">
        <v>139</v>
      </c>
      <c r="H4" s="202"/>
      <c r="I4" s="56"/>
      <c r="J4" s="202"/>
      <c r="K4" s="202" t="s">
        <v>140</v>
      </c>
      <c r="L4" s="202" t="s">
        <v>141</v>
      </c>
      <c r="M4" s="202" t="s">
        <v>142</v>
      </c>
      <c r="AA4" s="130" t="e">
        <f>IF(OR(I4="Fail",ISBLANK(I4)),INDEX('Issue Code Table'!C:C,MATCH(L:L,'Issue Code Table'!A:A,0)),IF(K4="Critical",6,IF(K4="Significant",5,IF(K4="Moderate",3,2))))</f>
        <v>#N/A</v>
      </c>
    </row>
    <row r="5" spans="1:27" ht="82.5" customHeight="1" x14ac:dyDescent="0.25">
      <c r="A5" s="257" t="s">
        <v>143</v>
      </c>
      <c r="B5" s="51" t="s">
        <v>144</v>
      </c>
      <c r="C5" s="51" t="s">
        <v>145</v>
      </c>
      <c r="D5" s="51" t="s">
        <v>146</v>
      </c>
      <c r="E5" s="51" t="s">
        <v>147</v>
      </c>
      <c r="F5" s="51" t="s">
        <v>148</v>
      </c>
      <c r="G5" s="51" t="s">
        <v>149</v>
      </c>
      <c r="H5" s="59"/>
      <c r="I5" s="56"/>
      <c r="J5" s="77" t="s">
        <v>150</v>
      </c>
      <c r="K5" s="149" t="s">
        <v>151</v>
      </c>
      <c r="L5" s="203" t="s">
        <v>152</v>
      </c>
      <c r="M5" s="55" t="s">
        <v>153</v>
      </c>
      <c r="AA5" s="130">
        <f>IF(OR(I5="Fail",ISBLANK(I5)),INDEX('Issue Code Table'!C:C,MATCH(L:L,'Issue Code Table'!A:A,0)),IF(K5="Critical",6,IF(K5="Significant",5,IF(K5="Moderate",3,2))))</f>
        <v>2</v>
      </c>
    </row>
    <row r="6" spans="1:27" ht="73.5" customHeight="1" x14ac:dyDescent="0.25">
      <c r="A6" s="257" t="s">
        <v>154</v>
      </c>
      <c r="B6" s="51" t="s">
        <v>155</v>
      </c>
      <c r="C6" s="51" t="s">
        <v>156</v>
      </c>
      <c r="D6" s="51" t="s">
        <v>146</v>
      </c>
      <c r="E6" s="51" t="s">
        <v>157</v>
      </c>
      <c r="F6" s="51" t="s">
        <v>158</v>
      </c>
      <c r="G6" s="51" t="s">
        <v>159</v>
      </c>
      <c r="H6" s="59"/>
      <c r="I6" s="56"/>
      <c r="J6" s="77" t="s">
        <v>150</v>
      </c>
      <c r="K6" s="149" t="s">
        <v>151</v>
      </c>
      <c r="L6" s="203" t="s">
        <v>160</v>
      </c>
      <c r="M6" s="55" t="s">
        <v>161</v>
      </c>
      <c r="AA6" s="130">
        <f>IF(OR(I6="Fail",ISBLANK(I6)),INDEX('Issue Code Table'!C:C,MATCH(L:L,'Issue Code Table'!A:A,0)),IF(K6="Critical",6,IF(K6="Significant",5,IF(K6="Moderate",3,2))))</f>
        <v>5</v>
      </c>
    </row>
    <row r="7" spans="1:27" ht="74.25" customHeight="1" x14ac:dyDescent="0.25">
      <c r="A7" s="257" t="s">
        <v>162</v>
      </c>
      <c r="B7" s="51" t="s">
        <v>163</v>
      </c>
      <c r="C7" s="51" t="s">
        <v>164</v>
      </c>
      <c r="D7" s="51" t="s">
        <v>165</v>
      </c>
      <c r="E7" s="51" t="s">
        <v>166</v>
      </c>
      <c r="F7" s="51" t="s">
        <v>167</v>
      </c>
      <c r="G7" s="51" t="s">
        <v>168</v>
      </c>
      <c r="H7" s="59"/>
      <c r="I7" s="56"/>
      <c r="J7" s="77" t="s">
        <v>150</v>
      </c>
      <c r="K7" s="149" t="s">
        <v>151</v>
      </c>
      <c r="L7" s="55" t="s">
        <v>169</v>
      </c>
      <c r="M7" s="55" t="s">
        <v>170</v>
      </c>
      <c r="AA7" s="130" t="e">
        <f>IF(OR(I7="Fail",ISBLANK(I7)),INDEX('Issue Code Table'!C:C,MATCH(L:L,'Issue Code Table'!A:A,0)),IF(K7="Critical",6,IF(K7="Significant",5,IF(K7="Moderate",3,2))))</f>
        <v>#N/A</v>
      </c>
    </row>
    <row r="8" spans="1:27" ht="63.75" x14ac:dyDescent="0.25">
      <c r="A8" s="257" t="s">
        <v>171</v>
      </c>
      <c r="B8" s="51" t="s">
        <v>172</v>
      </c>
      <c r="C8" s="51" t="s">
        <v>173</v>
      </c>
      <c r="D8" s="51" t="s">
        <v>146</v>
      </c>
      <c r="E8" s="51" t="s">
        <v>174</v>
      </c>
      <c r="F8" s="52" t="s">
        <v>175</v>
      </c>
      <c r="G8" s="51" t="s">
        <v>176</v>
      </c>
      <c r="H8" s="59"/>
      <c r="I8" s="56"/>
      <c r="J8" s="77" t="s">
        <v>150</v>
      </c>
      <c r="K8" s="149" t="s">
        <v>151</v>
      </c>
      <c r="L8" s="203" t="s">
        <v>177</v>
      </c>
      <c r="M8" s="55" t="s">
        <v>178</v>
      </c>
      <c r="AA8" s="130">
        <f>IF(OR(I8="Fail",ISBLANK(I8)),INDEX('Issue Code Table'!C:C,MATCH(L:L,'Issue Code Table'!A:A,0)),IF(K8="Critical",6,IF(K8="Significant",5,IF(K8="Moderate",3,2))))</f>
        <v>4</v>
      </c>
    </row>
    <row r="9" spans="1:27" ht="144.75" customHeight="1" x14ac:dyDescent="0.25">
      <c r="A9" s="257" t="s">
        <v>179</v>
      </c>
      <c r="B9" s="51" t="s">
        <v>180</v>
      </c>
      <c r="C9" s="51" t="s">
        <v>181</v>
      </c>
      <c r="D9" s="51" t="s">
        <v>146</v>
      </c>
      <c r="E9" s="51" t="s">
        <v>182</v>
      </c>
      <c r="F9" s="51" t="s">
        <v>183</v>
      </c>
      <c r="G9" s="51" t="s">
        <v>184</v>
      </c>
      <c r="H9" s="59"/>
      <c r="I9" s="56"/>
      <c r="J9" s="77" t="s">
        <v>150</v>
      </c>
      <c r="K9" s="149" t="s">
        <v>140</v>
      </c>
      <c r="L9" s="203" t="s">
        <v>185</v>
      </c>
      <c r="M9" s="55" t="s">
        <v>186</v>
      </c>
      <c r="AA9" s="130">
        <f>IF(OR(I9="Fail",ISBLANK(I9)),INDEX('Issue Code Table'!C:C,MATCH(L:L,'Issue Code Table'!A:A,0)),IF(K9="Critical",6,IF(K9="Significant",5,IF(K9="Moderate",3,2))))</f>
        <v>5</v>
      </c>
    </row>
    <row r="10" spans="1:27" ht="102.75" customHeight="1" x14ac:dyDescent="0.25">
      <c r="A10" s="257" t="s">
        <v>187</v>
      </c>
      <c r="B10" s="51" t="s">
        <v>188</v>
      </c>
      <c r="C10" s="51" t="s">
        <v>189</v>
      </c>
      <c r="D10" s="51" t="s">
        <v>146</v>
      </c>
      <c r="E10" s="53" t="s">
        <v>190</v>
      </c>
      <c r="F10" s="53" t="s">
        <v>191</v>
      </c>
      <c r="G10" s="53" t="s">
        <v>192</v>
      </c>
      <c r="H10" s="59"/>
      <c r="I10" s="56"/>
      <c r="J10" s="77" t="s">
        <v>150</v>
      </c>
      <c r="K10" s="149" t="s">
        <v>151</v>
      </c>
      <c r="L10" s="203" t="s">
        <v>193</v>
      </c>
      <c r="M10" s="55" t="s">
        <v>194</v>
      </c>
      <c r="AA10" s="130">
        <f>IF(OR(I10="Fail",ISBLANK(I10)),INDEX('Issue Code Table'!C:C,MATCH(L:L,'Issue Code Table'!A:A,0)),IF(K10="Critical",6,IF(K10="Significant",5,IF(K10="Moderate",3,2))))</f>
        <v>2</v>
      </c>
    </row>
    <row r="11" spans="1:27" ht="15" x14ac:dyDescent="0.25">
      <c r="A11" s="131"/>
      <c r="B11" s="223" t="s">
        <v>195</v>
      </c>
      <c r="C11" s="131"/>
      <c r="D11" s="131"/>
      <c r="E11" s="131"/>
      <c r="F11" s="131"/>
      <c r="G11" s="131"/>
      <c r="H11" s="131"/>
      <c r="I11" s="131"/>
      <c r="J11" s="131"/>
      <c r="K11" s="131"/>
      <c r="L11" s="131"/>
      <c r="M11" s="198"/>
      <c r="AA11" s="132"/>
    </row>
    <row r="12" spans="1:27" ht="15" x14ac:dyDescent="0.25">
      <c r="A12" s="132"/>
      <c r="B12" s="132"/>
      <c r="C12" s="132"/>
      <c r="D12" s="132"/>
      <c r="E12" s="132"/>
      <c r="F12" s="132"/>
      <c r="G12" s="132"/>
      <c r="H12" s="132"/>
      <c r="I12" s="132"/>
      <c r="J12" s="132"/>
      <c r="K12" s="132"/>
      <c r="L12" s="132"/>
      <c r="M12" s="199"/>
      <c r="AA12"/>
    </row>
    <row r="13" spans="1:27" ht="15" hidden="1" x14ac:dyDescent="0.25">
      <c r="G13" s="57" t="s">
        <v>58</v>
      </c>
      <c r="AA13"/>
    </row>
    <row r="14" spans="1:27" ht="15" hidden="1" x14ac:dyDescent="0.25">
      <c r="G14" s="57" t="s">
        <v>59</v>
      </c>
      <c r="AA14"/>
    </row>
    <row r="15" spans="1:27" ht="15" hidden="1" x14ac:dyDescent="0.25">
      <c r="G15" s="57" t="s">
        <v>47</v>
      </c>
      <c r="AA15"/>
    </row>
    <row r="16" spans="1:27" ht="15" hidden="1" x14ac:dyDescent="0.25">
      <c r="G16" s="57" t="s">
        <v>196</v>
      </c>
      <c r="AA16"/>
    </row>
    <row r="17" spans="7:27" ht="15" hidden="1" x14ac:dyDescent="0.25">
      <c r="AA17"/>
    </row>
    <row r="18" spans="7:27" ht="15" hidden="1" x14ac:dyDescent="0.25">
      <c r="G18" s="57" t="s">
        <v>197</v>
      </c>
      <c r="AA18"/>
    </row>
    <row r="19" spans="7:27" ht="15" hidden="1" x14ac:dyDescent="0.25">
      <c r="G19" s="57" t="s">
        <v>131</v>
      </c>
    </row>
    <row r="20" spans="7:27" ht="15" hidden="1" x14ac:dyDescent="0.25">
      <c r="G20" s="57" t="s">
        <v>140</v>
      </c>
    </row>
    <row r="21" spans="7:27" ht="15" hidden="1" x14ac:dyDescent="0.25">
      <c r="G21" s="57" t="s">
        <v>151</v>
      </c>
    </row>
    <row r="22" spans="7:27" ht="12.75" hidden="1" customHeight="1" x14ac:dyDescent="0.25">
      <c r="G22" s="57" t="s">
        <v>198</v>
      </c>
    </row>
    <row r="23" spans="7:27" ht="12.75" hidden="1" customHeight="1" x14ac:dyDescent="0.25"/>
  </sheetData>
  <protectedRanges>
    <protectedRange password="E1A2" sqref="L2" name="Range1"/>
    <protectedRange password="E1A2" sqref="AA2 AA12:AA15" name="Range1_1"/>
    <protectedRange password="E1A2" sqref="AA3:AA10" name="Range1_1_1"/>
    <protectedRange password="E1A2" sqref="L3" name="Range1_1_1_1"/>
    <protectedRange password="E1A2" sqref="L4:M4" name="Range1_2"/>
  </protectedRanges>
  <autoFilter ref="A2:M10" xr:uid="{00000000-0009-0000-0000-000003000000}"/>
  <conditionalFormatting sqref="M5:M10">
    <cfRule type="expression" dxfId="43" priority="16" stopIfTrue="1">
      <formula>ISERROR(AB4)</formula>
    </cfRule>
  </conditionalFormatting>
  <conditionalFormatting sqref="L3:L10">
    <cfRule type="expression" dxfId="42" priority="15" stopIfTrue="1">
      <formula>ISERROR(AA3)</formula>
    </cfRule>
  </conditionalFormatting>
  <conditionalFormatting sqref="M3">
    <cfRule type="expression" dxfId="41" priority="11" stopIfTrue="1">
      <formula>ISERROR(AB3)</formula>
    </cfRule>
  </conditionalFormatting>
  <conditionalFormatting sqref="I3">
    <cfRule type="cellIs" dxfId="40" priority="4" operator="equal">
      <formula>"Fail"</formula>
    </cfRule>
    <cfRule type="cellIs" dxfId="39" priority="5" operator="equal">
      <formula>"Pass"</formula>
    </cfRule>
    <cfRule type="cellIs" dxfId="38" priority="6" operator="equal">
      <formula>"Info"</formula>
    </cfRule>
  </conditionalFormatting>
  <conditionalFormatting sqref="I4:I10">
    <cfRule type="cellIs" dxfId="37" priority="1" operator="equal">
      <formula>"Fail"</formula>
    </cfRule>
    <cfRule type="cellIs" dxfId="36" priority="2" operator="equal">
      <formula>"Pass"</formula>
    </cfRule>
    <cfRule type="cellIs" dxfId="35" priority="3" operator="equal">
      <formula>"Info"</formula>
    </cfRule>
  </conditionalFormatting>
  <dataValidations count="2">
    <dataValidation type="list" allowBlank="1" showInputMessage="1" showErrorMessage="1" sqref="I3:I10" xr:uid="{00000000-0002-0000-0300-000000000000}">
      <formula1>$G$13:$G$16</formula1>
    </dataValidation>
    <dataValidation type="list" allowBlank="1" showInputMessage="1" showErrorMessage="1" sqref="K3:K10" xr:uid="{00000000-0002-0000-0300-000001000000}">
      <formula1>$G$19:$G$22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A1:AB204"/>
  <sheetViews>
    <sheetView zoomScale="80" zoomScaleNormal="80" workbookViewId="0">
      <pane ySplit="2" topLeftCell="A3" activePane="bottomLeft" state="frozenSplit"/>
      <selection pane="bottomLeft" activeCell="I6" sqref="I6"/>
    </sheetView>
  </sheetViews>
  <sheetFormatPr defaultColWidth="9.28515625" defaultRowHeight="12.75" customHeight="1" x14ac:dyDescent="0.25"/>
  <cols>
    <col min="1" max="1" width="10.7109375" style="68" customWidth="1"/>
    <col min="2" max="2" width="9.28515625" style="68" customWidth="1"/>
    <col min="3" max="3" width="13.28515625" style="69" customWidth="1"/>
    <col min="4" max="4" width="12.28515625" style="68" customWidth="1"/>
    <col min="5" max="5" width="24.5703125" style="68" customWidth="1"/>
    <col min="6" max="6" width="38" style="68" customWidth="1"/>
    <col min="7" max="7" width="34.7109375" style="68" customWidth="1"/>
    <col min="8" max="8" width="30.5703125" style="68" customWidth="1"/>
    <col min="9" max="9" width="23" style="68" customWidth="1"/>
    <col min="10" max="10" width="16.7109375" style="68" customWidth="1"/>
    <col min="11" max="11" width="29.28515625" style="68" customWidth="1"/>
    <col min="12" max="12" width="17.42578125" style="68" customWidth="1"/>
    <col min="13" max="14" width="19.28515625" style="68" customWidth="1"/>
    <col min="15" max="15" width="50.28515625" style="68" customWidth="1"/>
    <col min="16" max="16" width="5.5703125" style="68" customWidth="1"/>
    <col min="17" max="17" width="14.7109375" style="68" customWidth="1"/>
    <col min="18" max="18" width="23" style="68" customWidth="1"/>
    <col min="19" max="19" width="43.7109375" style="68" customWidth="1"/>
    <col min="20" max="20" width="27.140625" style="68" customWidth="1"/>
    <col min="21" max="21" width="68.42578125" style="68" customWidth="1"/>
    <col min="22" max="22" width="39.28515625" style="68" customWidth="1"/>
    <col min="23" max="23" width="9.28515625" style="68"/>
    <col min="24" max="24" width="8.7109375" customWidth="1"/>
    <col min="25" max="25" width="9.28515625" style="68"/>
    <col min="27" max="27" width="21" style="1" hidden="1" customWidth="1"/>
    <col min="28" max="28" width="8.7109375" customWidth="1"/>
    <col min="29" max="16384" width="9.28515625" style="68"/>
  </cols>
  <sheetData>
    <row r="1" spans="1:27" s="1" customFormat="1" ht="15" x14ac:dyDescent="0.25">
      <c r="A1" s="35" t="s">
        <v>57</v>
      </c>
      <c r="B1" s="36"/>
      <c r="C1" s="36"/>
      <c r="D1" s="36"/>
      <c r="E1" s="36"/>
      <c r="F1" s="36"/>
      <c r="G1" s="36"/>
      <c r="H1" s="36"/>
      <c r="I1" s="36"/>
      <c r="J1" s="36"/>
      <c r="K1" s="194"/>
      <c r="L1" s="195"/>
      <c r="M1" s="195"/>
      <c r="N1" s="195"/>
      <c r="O1" s="195"/>
      <c r="P1" s="195"/>
      <c r="Q1" s="195"/>
      <c r="R1" s="195"/>
      <c r="S1" s="195"/>
      <c r="T1" s="195"/>
      <c r="U1" s="195"/>
      <c r="V1" s="195"/>
      <c r="AA1" s="36"/>
    </row>
    <row r="2" spans="1:27" s="70" customFormat="1" ht="42.6" customHeight="1" x14ac:dyDescent="0.25">
      <c r="A2" s="204" t="s">
        <v>112</v>
      </c>
      <c r="B2" s="204" t="s">
        <v>113</v>
      </c>
      <c r="C2" s="46" t="s">
        <v>3609</v>
      </c>
      <c r="D2" s="204" t="s">
        <v>114</v>
      </c>
      <c r="E2" s="204" t="s">
        <v>199</v>
      </c>
      <c r="F2" s="204" t="s">
        <v>115</v>
      </c>
      <c r="G2" s="204" t="s">
        <v>3610</v>
      </c>
      <c r="H2" s="205" t="s">
        <v>116</v>
      </c>
      <c r="I2" s="205" t="s">
        <v>117</v>
      </c>
      <c r="J2" s="205" t="s">
        <v>118</v>
      </c>
      <c r="K2" s="206" t="s">
        <v>3692</v>
      </c>
      <c r="L2" s="205" t="s">
        <v>119</v>
      </c>
      <c r="M2" s="207" t="s">
        <v>120</v>
      </c>
      <c r="N2" s="208" t="s">
        <v>121</v>
      </c>
      <c r="O2" s="208" t="s">
        <v>122</v>
      </c>
      <c r="P2" s="286"/>
      <c r="Q2" s="58" t="s">
        <v>200</v>
      </c>
      <c r="R2" s="58" t="s">
        <v>201</v>
      </c>
      <c r="S2" s="58" t="s">
        <v>202</v>
      </c>
      <c r="T2" s="58" t="s">
        <v>203</v>
      </c>
      <c r="U2" s="277" t="s">
        <v>3693</v>
      </c>
      <c r="V2" s="278" t="s">
        <v>204</v>
      </c>
      <c r="W2" s="287"/>
      <c r="X2" s="287"/>
      <c r="Y2" s="287"/>
      <c r="Z2" s="287"/>
      <c r="AA2" s="129" t="s">
        <v>123</v>
      </c>
    </row>
    <row r="3" spans="1:27" ht="127.5" x14ac:dyDescent="0.25">
      <c r="A3" s="257" t="s">
        <v>205</v>
      </c>
      <c r="B3" s="258" t="s">
        <v>135</v>
      </c>
      <c r="C3" s="73" t="s">
        <v>136</v>
      </c>
      <c r="D3" s="257" t="s">
        <v>206</v>
      </c>
      <c r="E3" s="257" t="s">
        <v>207</v>
      </c>
      <c r="F3" s="257" t="s">
        <v>208</v>
      </c>
      <c r="G3" s="257" t="s">
        <v>209</v>
      </c>
      <c r="H3" s="258" t="s">
        <v>210</v>
      </c>
      <c r="I3" s="54"/>
      <c r="J3" s="56"/>
      <c r="K3" s="72" t="s">
        <v>211</v>
      </c>
      <c r="L3" s="54"/>
      <c r="M3" s="54" t="s">
        <v>140</v>
      </c>
      <c r="N3" s="276" t="s">
        <v>141</v>
      </c>
      <c r="O3" s="202" t="s">
        <v>142</v>
      </c>
      <c r="P3" s="288"/>
      <c r="Q3" s="54" t="s">
        <v>212</v>
      </c>
      <c r="R3" s="54" t="s">
        <v>213</v>
      </c>
      <c r="S3" s="257" t="s">
        <v>214</v>
      </c>
      <c r="T3" s="257" t="s">
        <v>215</v>
      </c>
      <c r="U3" s="257" t="s">
        <v>216</v>
      </c>
      <c r="V3" s="257" t="s">
        <v>217</v>
      </c>
      <c r="W3" s="289"/>
      <c r="Y3" s="289"/>
      <c r="AA3" s="130" t="e">
        <f>IF(OR(J3="Fail",ISBLANK(J3)),INDEX('Issue Code Table'!C:C,MATCH(N:N,'Issue Code Table'!A:A,0)),IF(M3="Critical",6,IF(M3="Significant",5,IF(M3="Moderate",3,2))))</f>
        <v>#N/A</v>
      </c>
    </row>
    <row r="4" spans="1:27" ht="127.5" x14ac:dyDescent="0.25">
      <c r="A4" s="257" t="s">
        <v>218</v>
      </c>
      <c r="B4" s="258" t="s">
        <v>180</v>
      </c>
      <c r="C4" s="259" t="s">
        <v>181</v>
      </c>
      <c r="D4" s="257" t="s">
        <v>219</v>
      </c>
      <c r="E4" s="257" t="s">
        <v>220</v>
      </c>
      <c r="F4" s="257" t="s">
        <v>221</v>
      </c>
      <c r="G4" s="257" t="s">
        <v>222</v>
      </c>
      <c r="H4" s="258" t="s">
        <v>223</v>
      </c>
      <c r="I4" s="54"/>
      <c r="J4" s="56"/>
      <c r="K4" s="72" t="s">
        <v>224</v>
      </c>
      <c r="L4" s="54"/>
      <c r="M4" s="54" t="s">
        <v>140</v>
      </c>
      <c r="N4" s="54" t="s">
        <v>225</v>
      </c>
      <c r="O4" s="202" t="s">
        <v>226</v>
      </c>
      <c r="P4" s="288"/>
      <c r="Q4" s="54" t="s">
        <v>227</v>
      </c>
      <c r="R4" s="54" t="s">
        <v>228</v>
      </c>
      <c r="S4" s="257" t="s">
        <v>229</v>
      </c>
      <c r="T4" s="257" t="s">
        <v>3340</v>
      </c>
      <c r="U4" s="257" t="s">
        <v>3338</v>
      </c>
      <c r="V4" s="257" t="s">
        <v>3339</v>
      </c>
      <c r="W4" s="289"/>
      <c r="Y4" s="289"/>
      <c r="AA4" s="130">
        <f>IF(OR(J4="Fail",ISBLANK(J4)),INDEX('Issue Code Table'!C:C,MATCH(N:N,'Issue Code Table'!A:A,0)),IF(M4="Critical",6,IF(M4="Significant",5,IF(M4="Moderate",3,2))))</f>
        <v>5</v>
      </c>
    </row>
    <row r="5" spans="1:27" ht="140.25" x14ac:dyDescent="0.25">
      <c r="A5" s="257" t="s">
        <v>230</v>
      </c>
      <c r="B5" s="258" t="s">
        <v>180</v>
      </c>
      <c r="C5" s="259" t="s">
        <v>181</v>
      </c>
      <c r="D5" s="257" t="s">
        <v>219</v>
      </c>
      <c r="E5" s="257" t="s">
        <v>231</v>
      </c>
      <c r="F5" s="257" t="s">
        <v>232</v>
      </c>
      <c r="G5" s="257" t="s">
        <v>233</v>
      </c>
      <c r="H5" s="258" t="s">
        <v>234</v>
      </c>
      <c r="I5" s="54"/>
      <c r="J5" s="56"/>
      <c r="K5" s="72" t="s">
        <v>235</v>
      </c>
      <c r="L5" s="54"/>
      <c r="M5" s="54" t="s">
        <v>140</v>
      </c>
      <c r="N5" s="54" t="s">
        <v>225</v>
      </c>
      <c r="O5" s="202" t="s">
        <v>226</v>
      </c>
      <c r="P5" s="288"/>
      <c r="Q5" s="54" t="s">
        <v>227</v>
      </c>
      <c r="R5" s="54" t="s">
        <v>236</v>
      </c>
      <c r="S5" s="257" t="s">
        <v>237</v>
      </c>
      <c r="T5" s="257" t="s">
        <v>238</v>
      </c>
      <c r="U5" s="294" t="s">
        <v>3341</v>
      </c>
      <c r="V5" s="257" t="s">
        <v>3342</v>
      </c>
      <c r="W5" s="289"/>
      <c r="Y5" s="289"/>
      <c r="AA5" s="130">
        <f>IF(OR(J5="Fail",ISBLANK(J5)),INDEX('Issue Code Table'!C:C,MATCH(N:N,'Issue Code Table'!A:A,0)),IF(M5="Critical",6,IF(M5="Significant",5,IF(M5="Moderate",3,2))))</f>
        <v>5</v>
      </c>
    </row>
    <row r="6" spans="1:27" ht="127.5" x14ac:dyDescent="0.25">
      <c r="A6" s="257" t="s">
        <v>239</v>
      </c>
      <c r="B6" s="258" t="s">
        <v>180</v>
      </c>
      <c r="C6" s="259" t="s">
        <v>181</v>
      </c>
      <c r="D6" s="257" t="s">
        <v>219</v>
      </c>
      <c r="E6" s="257" t="s">
        <v>240</v>
      </c>
      <c r="F6" s="257" t="s">
        <v>241</v>
      </c>
      <c r="G6" s="257" t="s">
        <v>242</v>
      </c>
      <c r="H6" s="258" t="s">
        <v>243</v>
      </c>
      <c r="I6" s="54"/>
      <c r="J6" s="56"/>
      <c r="K6" s="72" t="s">
        <v>244</v>
      </c>
      <c r="L6" s="54"/>
      <c r="M6" s="54" t="s">
        <v>140</v>
      </c>
      <c r="N6" s="54" t="s">
        <v>225</v>
      </c>
      <c r="O6" s="202" t="s">
        <v>226</v>
      </c>
      <c r="P6" s="288"/>
      <c r="Q6" s="54" t="s">
        <v>227</v>
      </c>
      <c r="R6" s="54" t="s">
        <v>245</v>
      </c>
      <c r="S6" s="257" t="s">
        <v>246</v>
      </c>
      <c r="T6" s="257" t="s">
        <v>247</v>
      </c>
      <c r="U6" s="294" t="s">
        <v>3343</v>
      </c>
      <c r="V6" s="257" t="s">
        <v>3344</v>
      </c>
      <c r="W6" s="289"/>
      <c r="Y6" s="289"/>
      <c r="AA6" s="130">
        <f>IF(OR(J6="Fail",ISBLANK(J6)),INDEX('Issue Code Table'!C:C,MATCH(N:N,'Issue Code Table'!A:A,0)),IF(M6="Critical",6,IF(M6="Significant",5,IF(M6="Moderate",3,2))))</f>
        <v>5</v>
      </c>
    </row>
    <row r="7" spans="1:27" ht="127.5" x14ac:dyDescent="0.25">
      <c r="A7" s="257" t="s">
        <v>248</v>
      </c>
      <c r="B7" s="258" t="s">
        <v>249</v>
      </c>
      <c r="C7" s="259" t="s">
        <v>250</v>
      </c>
      <c r="D7" s="257" t="s">
        <v>219</v>
      </c>
      <c r="E7" s="257" t="s">
        <v>251</v>
      </c>
      <c r="F7" s="257" t="s">
        <v>221</v>
      </c>
      <c r="G7" s="257" t="s">
        <v>252</v>
      </c>
      <c r="H7" s="258" t="s">
        <v>223</v>
      </c>
      <c r="I7" s="54"/>
      <c r="J7" s="56"/>
      <c r="K7" s="72" t="s">
        <v>253</v>
      </c>
      <c r="L7" s="54"/>
      <c r="M7" s="54" t="s">
        <v>140</v>
      </c>
      <c r="N7" s="54" t="s">
        <v>225</v>
      </c>
      <c r="O7" s="202" t="s">
        <v>226</v>
      </c>
      <c r="P7" s="288"/>
      <c r="Q7" s="54" t="s">
        <v>227</v>
      </c>
      <c r="R7" s="54" t="s">
        <v>254</v>
      </c>
      <c r="S7" s="257" t="s">
        <v>255</v>
      </c>
      <c r="T7" s="257" t="s">
        <v>256</v>
      </c>
      <c r="U7" s="294" t="s">
        <v>3345</v>
      </c>
      <c r="V7" s="257" t="s">
        <v>3339</v>
      </c>
      <c r="W7" s="289"/>
      <c r="Y7" s="289"/>
      <c r="AA7" s="130">
        <f>IF(OR(J7="Fail",ISBLANK(J7)),INDEX('Issue Code Table'!C:C,MATCH(N:N,'Issue Code Table'!A:A,0)),IF(M7="Critical",6,IF(M7="Significant",5,IF(M7="Moderate",3,2))))</f>
        <v>5</v>
      </c>
    </row>
    <row r="8" spans="1:27" ht="127.5" x14ac:dyDescent="0.25">
      <c r="A8" s="257" t="s">
        <v>257</v>
      </c>
      <c r="B8" s="258" t="s">
        <v>249</v>
      </c>
      <c r="C8" s="259" t="s">
        <v>250</v>
      </c>
      <c r="D8" s="257" t="s">
        <v>219</v>
      </c>
      <c r="E8" s="257" t="s">
        <v>258</v>
      </c>
      <c r="F8" s="257" t="s">
        <v>232</v>
      </c>
      <c r="G8" s="257" t="s">
        <v>259</v>
      </c>
      <c r="H8" s="258" t="s">
        <v>234</v>
      </c>
      <c r="I8" s="54"/>
      <c r="J8" s="56"/>
      <c r="K8" s="72" t="s">
        <v>260</v>
      </c>
      <c r="L8" s="54"/>
      <c r="M8" s="54" t="s">
        <v>140</v>
      </c>
      <c r="N8" s="54" t="s">
        <v>225</v>
      </c>
      <c r="O8" s="202" t="s">
        <v>226</v>
      </c>
      <c r="P8" s="288"/>
      <c r="Q8" s="54" t="s">
        <v>227</v>
      </c>
      <c r="R8" s="54" t="s">
        <v>261</v>
      </c>
      <c r="S8" s="257" t="s">
        <v>262</v>
      </c>
      <c r="T8" s="257" t="s">
        <v>263</v>
      </c>
      <c r="U8" s="294" t="s">
        <v>3346</v>
      </c>
      <c r="V8" s="257" t="s">
        <v>3342</v>
      </c>
      <c r="W8" s="289"/>
      <c r="Y8" s="289"/>
      <c r="AA8" s="130">
        <f>IF(OR(J8="Fail",ISBLANK(J8)),INDEX('Issue Code Table'!C:C,MATCH(N:N,'Issue Code Table'!A:A,0)),IF(M8="Critical",6,IF(M8="Significant",5,IF(M8="Moderate",3,2))))</f>
        <v>5</v>
      </c>
    </row>
    <row r="9" spans="1:27" ht="127.5" x14ac:dyDescent="0.25">
      <c r="A9" s="257" t="s">
        <v>264</v>
      </c>
      <c r="B9" s="258" t="s">
        <v>249</v>
      </c>
      <c r="C9" s="259" t="s">
        <v>250</v>
      </c>
      <c r="D9" s="257" t="s">
        <v>219</v>
      </c>
      <c r="E9" s="257" t="s">
        <v>265</v>
      </c>
      <c r="F9" s="257" t="s">
        <v>241</v>
      </c>
      <c r="G9" s="257" t="s">
        <v>266</v>
      </c>
      <c r="H9" s="258" t="s">
        <v>243</v>
      </c>
      <c r="I9" s="54"/>
      <c r="J9" s="56"/>
      <c r="K9" s="72" t="s">
        <v>267</v>
      </c>
      <c r="L9" s="54"/>
      <c r="M9" s="54" t="s">
        <v>140</v>
      </c>
      <c r="N9" s="54" t="s">
        <v>225</v>
      </c>
      <c r="O9" s="202" t="s">
        <v>226</v>
      </c>
      <c r="P9" s="288"/>
      <c r="Q9" s="54" t="s">
        <v>227</v>
      </c>
      <c r="R9" s="54" t="s">
        <v>268</v>
      </c>
      <c r="S9" s="257" t="s">
        <v>269</v>
      </c>
      <c r="T9" s="257" t="s">
        <v>270</v>
      </c>
      <c r="U9" s="294" t="s">
        <v>3347</v>
      </c>
      <c r="V9" s="257" t="s">
        <v>3348</v>
      </c>
      <c r="W9" s="289"/>
      <c r="Y9" s="289"/>
      <c r="AA9" s="130">
        <f>IF(OR(J9="Fail",ISBLANK(J9)),INDEX('Issue Code Table'!C:C,MATCH(N:N,'Issue Code Table'!A:A,0)),IF(M9="Critical",6,IF(M9="Significant",5,IF(M9="Moderate",3,2))))</f>
        <v>5</v>
      </c>
    </row>
    <row r="10" spans="1:27" ht="102" x14ac:dyDescent="0.25">
      <c r="A10" s="257" t="s">
        <v>271</v>
      </c>
      <c r="B10" s="258" t="s">
        <v>249</v>
      </c>
      <c r="C10" s="259" t="s">
        <v>250</v>
      </c>
      <c r="D10" s="257" t="s">
        <v>219</v>
      </c>
      <c r="E10" s="257" t="s">
        <v>272</v>
      </c>
      <c r="F10" s="257" t="s">
        <v>221</v>
      </c>
      <c r="G10" s="257" t="s">
        <v>273</v>
      </c>
      <c r="H10" s="258" t="s">
        <v>223</v>
      </c>
      <c r="I10" s="54"/>
      <c r="J10" s="56"/>
      <c r="K10" s="72" t="s">
        <v>274</v>
      </c>
      <c r="L10" s="54"/>
      <c r="M10" s="54" t="s">
        <v>140</v>
      </c>
      <c r="N10" s="54" t="s">
        <v>225</v>
      </c>
      <c r="O10" s="202" t="s">
        <v>226</v>
      </c>
      <c r="P10" s="288"/>
      <c r="Q10" s="54" t="s">
        <v>227</v>
      </c>
      <c r="R10" s="54" t="s">
        <v>275</v>
      </c>
      <c r="S10" s="257" t="s">
        <v>276</v>
      </c>
      <c r="T10" s="257" t="s">
        <v>277</v>
      </c>
      <c r="U10" s="294" t="s">
        <v>3349</v>
      </c>
      <c r="V10" s="257" t="s">
        <v>3350</v>
      </c>
      <c r="W10" s="289"/>
      <c r="Y10" s="289"/>
      <c r="AA10" s="130">
        <f>IF(OR(J10="Fail",ISBLANK(J10)),INDEX('Issue Code Table'!C:C,MATCH(N:N,'Issue Code Table'!A:A,0)),IF(M10="Critical",6,IF(M10="Significant",5,IF(M10="Moderate",3,2))))</f>
        <v>5</v>
      </c>
    </row>
    <row r="11" spans="1:27" ht="127.5" x14ac:dyDescent="0.25">
      <c r="A11" s="257" t="s">
        <v>278</v>
      </c>
      <c r="B11" s="258" t="s">
        <v>180</v>
      </c>
      <c r="C11" s="259" t="s">
        <v>181</v>
      </c>
      <c r="D11" s="257" t="s">
        <v>219</v>
      </c>
      <c r="E11" s="257" t="s">
        <v>279</v>
      </c>
      <c r="F11" s="257" t="s">
        <v>221</v>
      </c>
      <c r="G11" s="257" t="s">
        <v>280</v>
      </c>
      <c r="H11" s="258" t="s">
        <v>223</v>
      </c>
      <c r="I11" s="54"/>
      <c r="J11" s="56"/>
      <c r="K11" s="72" t="s">
        <v>281</v>
      </c>
      <c r="L11" s="54"/>
      <c r="M11" s="54" t="s">
        <v>140</v>
      </c>
      <c r="N11" s="54" t="s">
        <v>225</v>
      </c>
      <c r="O11" s="202" t="s">
        <v>226</v>
      </c>
      <c r="P11" s="288"/>
      <c r="Q11" s="54" t="s">
        <v>227</v>
      </c>
      <c r="R11" s="54" t="s">
        <v>282</v>
      </c>
      <c r="S11" s="257" t="s">
        <v>283</v>
      </c>
      <c r="T11" s="257" t="s">
        <v>284</v>
      </c>
      <c r="U11" s="294" t="s">
        <v>3351</v>
      </c>
      <c r="V11" s="257" t="s">
        <v>3352</v>
      </c>
      <c r="W11" s="289"/>
      <c r="Y11" s="289"/>
      <c r="AA11" s="130">
        <f>IF(OR(J11="Fail",ISBLANK(J11)),INDEX('Issue Code Table'!C:C,MATCH(N:N,'Issue Code Table'!A:A,0)),IF(M11="Critical",6,IF(M11="Significant",5,IF(M11="Moderate",3,2))))</f>
        <v>5</v>
      </c>
    </row>
    <row r="12" spans="1:27" ht="140.25" x14ac:dyDescent="0.25">
      <c r="A12" s="257" t="s">
        <v>285</v>
      </c>
      <c r="B12" s="258" t="s">
        <v>180</v>
      </c>
      <c r="C12" s="259" t="s">
        <v>181</v>
      </c>
      <c r="D12" s="257" t="s">
        <v>219</v>
      </c>
      <c r="E12" s="257" t="s">
        <v>286</v>
      </c>
      <c r="F12" s="257" t="s">
        <v>232</v>
      </c>
      <c r="G12" s="257" t="s">
        <v>287</v>
      </c>
      <c r="H12" s="258" t="s">
        <v>234</v>
      </c>
      <c r="I12" s="54"/>
      <c r="J12" s="56"/>
      <c r="K12" s="72" t="s">
        <v>288</v>
      </c>
      <c r="L12" s="54"/>
      <c r="M12" s="54" t="s">
        <v>140</v>
      </c>
      <c r="N12" s="54" t="s">
        <v>225</v>
      </c>
      <c r="O12" s="202" t="s">
        <v>226</v>
      </c>
      <c r="P12" s="288"/>
      <c r="Q12" s="54" t="s">
        <v>227</v>
      </c>
      <c r="R12" s="54" t="s">
        <v>289</v>
      </c>
      <c r="S12" s="257" t="s">
        <v>290</v>
      </c>
      <c r="T12" s="257" t="s">
        <v>291</v>
      </c>
      <c r="U12" s="294" t="s">
        <v>3353</v>
      </c>
      <c r="V12" s="257" t="s">
        <v>3354</v>
      </c>
      <c r="W12" s="289"/>
      <c r="Y12" s="289"/>
      <c r="AA12" s="130">
        <f>IF(OR(J12="Fail",ISBLANK(J12)),INDEX('Issue Code Table'!C:C,MATCH(N:N,'Issue Code Table'!A:A,0)),IF(M12="Critical",6,IF(M12="Significant",5,IF(M12="Moderate",3,2))))</f>
        <v>5</v>
      </c>
    </row>
    <row r="13" spans="1:27" ht="127.5" x14ac:dyDescent="0.25">
      <c r="A13" s="257" t="s">
        <v>292</v>
      </c>
      <c r="B13" s="258" t="s">
        <v>180</v>
      </c>
      <c r="C13" s="259" t="s">
        <v>181</v>
      </c>
      <c r="D13" s="257" t="s">
        <v>219</v>
      </c>
      <c r="E13" s="257" t="s">
        <v>293</v>
      </c>
      <c r="F13" s="257" t="s">
        <v>241</v>
      </c>
      <c r="G13" s="257" t="s">
        <v>294</v>
      </c>
      <c r="H13" s="258" t="s">
        <v>243</v>
      </c>
      <c r="I13" s="54"/>
      <c r="J13" s="56"/>
      <c r="K13" s="72" t="s">
        <v>295</v>
      </c>
      <c r="L13" s="54"/>
      <c r="M13" s="54" t="s">
        <v>140</v>
      </c>
      <c r="N13" s="54" t="s">
        <v>225</v>
      </c>
      <c r="O13" s="202" t="s">
        <v>226</v>
      </c>
      <c r="P13" s="288"/>
      <c r="Q13" s="54" t="s">
        <v>227</v>
      </c>
      <c r="R13" s="54" t="s">
        <v>296</v>
      </c>
      <c r="S13" s="257" t="s">
        <v>297</v>
      </c>
      <c r="T13" s="257" t="s">
        <v>298</v>
      </c>
      <c r="U13" s="294" t="s">
        <v>3355</v>
      </c>
      <c r="V13" s="257" t="s">
        <v>3356</v>
      </c>
      <c r="W13" s="289"/>
      <c r="Y13" s="289"/>
      <c r="AA13" s="130">
        <f>IF(OR(J13="Fail",ISBLANK(J13)),INDEX('Issue Code Table'!C:C,MATCH(N:N,'Issue Code Table'!A:A,0)),IF(M13="Critical",6,IF(M13="Significant",5,IF(M13="Moderate",3,2))))</f>
        <v>5</v>
      </c>
    </row>
    <row r="14" spans="1:27" ht="102" x14ac:dyDescent="0.25">
      <c r="A14" s="257" t="s">
        <v>299</v>
      </c>
      <c r="B14" s="258" t="s">
        <v>180</v>
      </c>
      <c r="C14" s="259" t="s">
        <v>181</v>
      </c>
      <c r="D14" s="257" t="s">
        <v>219</v>
      </c>
      <c r="E14" s="257" t="s">
        <v>300</v>
      </c>
      <c r="F14" s="257" t="s">
        <v>221</v>
      </c>
      <c r="G14" s="257" t="s">
        <v>301</v>
      </c>
      <c r="H14" s="258" t="s">
        <v>223</v>
      </c>
      <c r="I14" s="54"/>
      <c r="J14" s="56"/>
      <c r="K14" s="72" t="s">
        <v>302</v>
      </c>
      <c r="L14" s="54"/>
      <c r="M14" s="54" t="s">
        <v>140</v>
      </c>
      <c r="N14" s="54" t="s">
        <v>225</v>
      </c>
      <c r="O14" s="202" t="s">
        <v>226</v>
      </c>
      <c r="P14" s="288"/>
      <c r="Q14" s="54" t="s">
        <v>227</v>
      </c>
      <c r="R14" s="54" t="s">
        <v>303</v>
      </c>
      <c r="S14" s="257" t="s">
        <v>304</v>
      </c>
      <c r="T14" s="257" t="s">
        <v>305</v>
      </c>
      <c r="U14" s="294" t="s">
        <v>3357</v>
      </c>
      <c r="V14" s="257" t="s">
        <v>3612</v>
      </c>
      <c r="W14" s="289"/>
      <c r="Y14" s="289"/>
      <c r="AA14" s="130">
        <f>IF(OR(J14="Fail",ISBLANK(J14)),INDEX('Issue Code Table'!C:C,MATCH(N:N,'Issue Code Table'!A:A,0)),IF(M14="Critical",6,IF(M14="Significant",5,IF(M14="Moderate",3,2))))</f>
        <v>5</v>
      </c>
    </row>
    <row r="15" spans="1:27" ht="102" x14ac:dyDescent="0.25">
      <c r="A15" s="257" t="s">
        <v>306</v>
      </c>
      <c r="B15" s="258" t="s">
        <v>180</v>
      </c>
      <c r="C15" s="259" t="s">
        <v>181</v>
      </c>
      <c r="D15" s="257" t="s">
        <v>219</v>
      </c>
      <c r="E15" s="257" t="s">
        <v>307</v>
      </c>
      <c r="F15" s="257" t="s">
        <v>232</v>
      </c>
      <c r="G15" s="257" t="s">
        <v>308</v>
      </c>
      <c r="H15" s="258" t="s">
        <v>234</v>
      </c>
      <c r="I15" s="54"/>
      <c r="J15" s="56"/>
      <c r="K15" s="72" t="s">
        <v>309</v>
      </c>
      <c r="L15" s="72"/>
      <c r="M15" s="54" t="s">
        <v>140</v>
      </c>
      <c r="N15" s="54" t="s">
        <v>310</v>
      </c>
      <c r="O15" s="202" t="s">
        <v>311</v>
      </c>
      <c r="P15" s="288"/>
      <c r="Q15" s="54" t="s">
        <v>227</v>
      </c>
      <c r="R15" s="54" t="s">
        <v>312</v>
      </c>
      <c r="S15" s="257" t="s">
        <v>290</v>
      </c>
      <c r="T15" s="257" t="s">
        <v>313</v>
      </c>
      <c r="U15" s="294" t="s">
        <v>3358</v>
      </c>
      <c r="V15" s="257" t="s">
        <v>3613</v>
      </c>
      <c r="W15" s="289"/>
      <c r="Y15" s="289"/>
      <c r="AA15" s="130">
        <f>IF(OR(J15="Fail",ISBLANK(J15)),INDEX('Issue Code Table'!C:C,MATCH(N:N,'Issue Code Table'!A:A,0)),IF(M15="Critical",6,IF(M15="Significant",5,IF(M15="Moderate",3,2))))</f>
        <v>6</v>
      </c>
    </row>
    <row r="16" spans="1:27" ht="114.75" x14ac:dyDescent="0.25">
      <c r="A16" s="257" t="s">
        <v>314</v>
      </c>
      <c r="B16" s="258" t="s">
        <v>180</v>
      </c>
      <c r="C16" s="259" t="s">
        <v>181</v>
      </c>
      <c r="D16" s="257" t="s">
        <v>219</v>
      </c>
      <c r="E16" s="257" t="s">
        <v>315</v>
      </c>
      <c r="F16" s="257" t="s">
        <v>241</v>
      </c>
      <c r="G16" s="257" t="s">
        <v>316</v>
      </c>
      <c r="H16" s="258" t="s">
        <v>243</v>
      </c>
      <c r="I16" s="54"/>
      <c r="J16" s="56"/>
      <c r="K16" s="72" t="s">
        <v>317</v>
      </c>
      <c r="L16" s="54"/>
      <c r="M16" s="54" t="s">
        <v>140</v>
      </c>
      <c r="N16" s="54" t="s">
        <v>225</v>
      </c>
      <c r="O16" s="202" t="s">
        <v>226</v>
      </c>
      <c r="P16" s="288"/>
      <c r="Q16" s="54" t="s">
        <v>227</v>
      </c>
      <c r="R16" s="54" t="s">
        <v>318</v>
      </c>
      <c r="S16" s="257" t="s">
        <v>319</v>
      </c>
      <c r="T16" s="257" t="s">
        <v>320</v>
      </c>
      <c r="U16" s="294" t="s">
        <v>3359</v>
      </c>
      <c r="V16" s="257" t="s">
        <v>3614</v>
      </c>
      <c r="W16" s="289"/>
      <c r="Y16" s="289"/>
      <c r="AA16" s="130">
        <f>IF(OR(J16="Fail",ISBLANK(J16)),INDEX('Issue Code Table'!C:C,MATCH(N:N,'Issue Code Table'!A:A,0)),IF(M16="Critical",6,IF(M16="Significant",5,IF(M16="Moderate",3,2))))</f>
        <v>5</v>
      </c>
    </row>
    <row r="17" spans="1:27" ht="127.5" x14ac:dyDescent="0.25">
      <c r="A17" s="257" t="s">
        <v>321</v>
      </c>
      <c r="B17" s="257" t="s">
        <v>322</v>
      </c>
      <c r="C17" s="260" t="s">
        <v>323</v>
      </c>
      <c r="D17" s="257" t="s">
        <v>219</v>
      </c>
      <c r="E17" s="257" t="s">
        <v>324</v>
      </c>
      <c r="F17" s="257" t="s">
        <v>325</v>
      </c>
      <c r="G17" s="257" t="s">
        <v>326</v>
      </c>
      <c r="H17" s="258" t="s">
        <v>327</v>
      </c>
      <c r="I17" s="54"/>
      <c r="J17" s="56"/>
      <c r="K17" s="54" t="s">
        <v>328</v>
      </c>
      <c r="L17" s="54"/>
      <c r="M17" s="54" t="s">
        <v>140</v>
      </c>
      <c r="N17" s="54" t="s">
        <v>329</v>
      </c>
      <c r="O17" s="202" t="s">
        <v>330</v>
      </c>
      <c r="P17" s="288"/>
      <c r="Q17" s="54" t="s">
        <v>227</v>
      </c>
      <c r="R17" s="54" t="s">
        <v>331</v>
      </c>
      <c r="S17" s="257" t="s">
        <v>332</v>
      </c>
      <c r="T17" s="257" t="s">
        <v>333</v>
      </c>
      <c r="U17" s="294" t="s">
        <v>3360</v>
      </c>
      <c r="V17" s="257" t="s">
        <v>3361</v>
      </c>
      <c r="W17" s="289"/>
      <c r="Y17" s="289"/>
      <c r="AA17" s="130">
        <f>IF(OR(J17="Fail",ISBLANK(J17)),INDEX('Issue Code Table'!C:C,MATCH(N:N,'Issue Code Table'!A:A,0)),IF(M17="Critical",6,IF(M17="Significant",5,IF(M17="Moderate",3,2))))</f>
        <v>5</v>
      </c>
    </row>
    <row r="18" spans="1:27" ht="102" x14ac:dyDescent="0.25">
      <c r="A18" s="257" t="s">
        <v>334</v>
      </c>
      <c r="B18" s="257" t="s">
        <v>180</v>
      </c>
      <c r="C18" s="259" t="s">
        <v>181</v>
      </c>
      <c r="D18" s="257" t="s">
        <v>219</v>
      </c>
      <c r="E18" s="257" t="s">
        <v>335</v>
      </c>
      <c r="F18" s="257" t="s">
        <v>336</v>
      </c>
      <c r="G18" s="257" t="s">
        <v>337</v>
      </c>
      <c r="H18" s="258" t="s">
        <v>338</v>
      </c>
      <c r="I18" s="54"/>
      <c r="J18" s="56"/>
      <c r="K18" s="54" t="s">
        <v>339</v>
      </c>
      <c r="L18" s="54"/>
      <c r="M18" s="54" t="s">
        <v>140</v>
      </c>
      <c r="N18" s="54" t="s">
        <v>225</v>
      </c>
      <c r="O18" s="202" t="s">
        <v>226</v>
      </c>
      <c r="P18" s="288"/>
      <c r="Q18" s="54" t="s">
        <v>227</v>
      </c>
      <c r="R18" s="54" t="s">
        <v>340</v>
      </c>
      <c r="S18" s="257" t="s">
        <v>341</v>
      </c>
      <c r="T18" s="257" t="s">
        <v>342</v>
      </c>
      <c r="U18" s="257" t="s">
        <v>3369</v>
      </c>
      <c r="V18" s="257" t="s">
        <v>3362</v>
      </c>
      <c r="W18" s="289"/>
      <c r="Y18" s="289"/>
      <c r="AA18" s="130">
        <f>IF(OR(J18="Fail",ISBLANK(J18)),INDEX('Issue Code Table'!C:C,MATCH(N:N,'Issue Code Table'!A:A,0)),IF(M18="Critical",6,IF(M18="Significant",5,IF(M18="Moderate",3,2))))</f>
        <v>5</v>
      </c>
    </row>
    <row r="19" spans="1:27" ht="153" x14ac:dyDescent="0.25">
      <c r="A19" s="257" t="s">
        <v>343</v>
      </c>
      <c r="B19" s="258" t="s">
        <v>180</v>
      </c>
      <c r="C19" s="259" t="s">
        <v>181</v>
      </c>
      <c r="D19" s="257" t="s">
        <v>219</v>
      </c>
      <c r="E19" s="257" t="s">
        <v>344</v>
      </c>
      <c r="F19" s="257" t="s">
        <v>345</v>
      </c>
      <c r="G19" s="257" t="s">
        <v>346</v>
      </c>
      <c r="H19" s="258" t="s">
        <v>347</v>
      </c>
      <c r="I19" s="54"/>
      <c r="J19" s="56"/>
      <c r="K19" s="54" t="s">
        <v>348</v>
      </c>
      <c r="L19" s="54"/>
      <c r="M19" s="249" t="s">
        <v>140</v>
      </c>
      <c r="N19" s="250" t="s">
        <v>225</v>
      </c>
      <c r="O19" s="202" t="s">
        <v>226</v>
      </c>
      <c r="P19" s="288"/>
      <c r="Q19" s="54" t="s">
        <v>349</v>
      </c>
      <c r="R19" s="54" t="s">
        <v>350</v>
      </c>
      <c r="S19" s="257" t="s">
        <v>351</v>
      </c>
      <c r="T19" s="257" t="s">
        <v>352</v>
      </c>
      <c r="U19" s="257" t="s">
        <v>3370</v>
      </c>
      <c r="V19" s="257" t="s">
        <v>3371</v>
      </c>
      <c r="W19" s="289"/>
      <c r="Y19" s="289"/>
      <c r="AA19" s="130">
        <f>IF(OR(J19="Fail",ISBLANK(J19)),INDEX('Issue Code Table'!C:C,MATCH(N:N,'Issue Code Table'!A:A,0)),IF(M19="Critical",6,IF(M19="Significant",5,IF(M19="Moderate",3,2))))</f>
        <v>5</v>
      </c>
    </row>
    <row r="20" spans="1:27" ht="153" x14ac:dyDescent="0.25">
      <c r="A20" s="257" t="s">
        <v>353</v>
      </c>
      <c r="B20" s="258" t="s">
        <v>180</v>
      </c>
      <c r="C20" s="259" t="s">
        <v>181</v>
      </c>
      <c r="D20" s="257" t="s">
        <v>219</v>
      </c>
      <c r="E20" s="257" t="s">
        <v>354</v>
      </c>
      <c r="F20" s="257" t="s">
        <v>355</v>
      </c>
      <c r="G20" s="257" t="s">
        <v>356</v>
      </c>
      <c r="H20" s="258" t="s">
        <v>357</v>
      </c>
      <c r="I20" s="54"/>
      <c r="J20" s="56"/>
      <c r="K20" s="54" t="s">
        <v>358</v>
      </c>
      <c r="L20" s="54"/>
      <c r="M20" s="249" t="s">
        <v>140</v>
      </c>
      <c r="N20" s="250" t="s">
        <v>225</v>
      </c>
      <c r="O20" s="202" t="s">
        <v>226</v>
      </c>
      <c r="P20" s="288"/>
      <c r="Q20" s="54" t="s">
        <v>349</v>
      </c>
      <c r="R20" s="54" t="s">
        <v>359</v>
      </c>
      <c r="S20" s="257" t="s">
        <v>360</v>
      </c>
      <c r="T20" s="257" t="s">
        <v>361</v>
      </c>
      <c r="U20" s="257" t="s">
        <v>3372</v>
      </c>
      <c r="V20" s="257" t="s">
        <v>3363</v>
      </c>
      <c r="W20" s="289"/>
      <c r="Y20" s="289"/>
      <c r="AA20" s="130">
        <f>IF(OR(J20="Fail",ISBLANK(J20)),INDEX('Issue Code Table'!C:C,MATCH(N:N,'Issue Code Table'!A:A,0)),IF(M20="Critical",6,IF(M20="Significant",5,IF(M20="Moderate",3,2))))</f>
        <v>5</v>
      </c>
    </row>
    <row r="21" spans="1:27" ht="127.5" x14ac:dyDescent="0.25">
      <c r="A21" s="257" t="s">
        <v>362</v>
      </c>
      <c r="B21" s="258" t="s">
        <v>180</v>
      </c>
      <c r="C21" s="259" t="s">
        <v>181</v>
      </c>
      <c r="D21" s="257" t="s">
        <v>219</v>
      </c>
      <c r="E21" s="257" t="s">
        <v>363</v>
      </c>
      <c r="F21" s="257" t="s">
        <v>364</v>
      </c>
      <c r="G21" s="257" t="s">
        <v>365</v>
      </c>
      <c r="H21" s="258" t="s">
        <v>366</v>
      </c>
      <c r="I21" s="54"/>
      <c r="J21" s="56"/>
      <c r="K21" s="54" t="s">
        <v>367</v>
      </c>
      <c r="L21" s="54"/>
      <c r="M21" s="249" t="s">
        <v>140</v>
      </c>
      <c r="N21" s="250" t="s">
        <v>225</v>
      </c>
      <c r="O21" s="202" t="s">
        <v>226</v>
      </c>
      <c r="P21" s="288"/>
      <c r="Q21" s="54" t="s">
        <v>349</v>
      </c>
      <c r="R21" s="54" t="s">
        <v>368</v>
      </c>
      <c r="S21" s="257" t="s">
        <v>360</v>
      </c>
      <c r="T21" s="257" t="s">
        <v>369</v>
      </c>
      <c r="U21" s="295" t="s">
        <v>3364</v>
      </c>
      <c r="V21" s="295" t="s">
        <v>3365</v>
      </c>
      <c r="W21" s="289"/>
      <c r="Y21" s="289"/>
      <c r="AA21" s="130">
        <f>IF(OR(J21="Fail",ISBLANK(J21)),INDEX('Issue Code Table'!C:C,MATCH(N:N,'Issue Code Table'!A:A,0)),IF(M21="Critical",6,IF(M21="Significant",5,IF(M21="Moderate",3,2))))</f>
        <v>5</v>
      </c>
    </row>
    <row r="22" spans="1:27" ht="127.5" x14ac:dyDescent="0.25">
      <c r="A22" s="257" t="s">
        <v>370</v>
      </c>
      <c r="B22" s="258" t="s">
        <v>180</v>
      </c>
      <c r="C22" s="259" t="s">
        <v>181</v>
      </c>
      <c r="D22" s="257" t="s">
        <v>219</v>
      </c>
      <c r="E22" s="257" t="s">
        <v>371</v>
      </c>
      <c r="F22" s="257" t="s">
        <v>3615</v>
      </c>
      <c r="G22" s="257" t="s">
        <v>372</v>
      </c>
      <c r="H22" s="258" t="s">
        <v>373</v>
      </c>
      <c r="I22" s="54"/>
      <c r="J22" s="56"/>
      <c r="K22" s="54" t="s">
        <v>374</v>
      </c>
      <c r="L22" s="54"/>
      <c r="M22" s="249" t="s">
        <v>140</v>
      </c>
      <c r="N22" s="250" t="s">
        <v>225</v>
      </c>
      <c r="O22" s="202" t="s">
        <v>226</v>
      </c>
      <c r="P22" s="288"/>
      <c r="Q22" s="54" t="s">
        <v>349</v>
      </c>
      <c r="R22" s="54" t="s">
        <v>375</v>
      </c>
      <c r="S22" s="257" t="s">
        <v>360</v>
      </c>
      <c r="T22" s="257" t="s">
        <v>3616</v>
      </c>
      <c r="U22" s="295" t="s">
        <v>3617</v>
      </c>
      <c r="V22" s="295" t="s">
        <v>3366</v>
      </c>
      <c r="W22" s="289"/>
      <c r="Y22" s="289"/>
      <c r="AA22" s="130">
        <f>IF(OR(J22="Fail",ISBLANK(J22)),INDEX('Issue Code Table'!C:C,MATCH(N:N,'Issue Code Table'!A:A,0)),IF(M22="Critical",6,IF(M22="Significant",5,IF(M22="Moderate",3,2))))</f>
        <v>5</v>
      </c>
    </row>
    <row r="23" spans="1:27" ht="127.5" x14ac:dyDescent="0.25">
      <c r="A23" s="257" t="s">
        <v>376</v>
      </c>
      <c r="B23" s="258" t="s">
        <v>180</v>
      </c>
      <c r="C23" s="259" t="s">
        <v>181</v>
      </c>
      <c r="D23" s="257" t="s">
        <v>219</v>
      </c>
      <c r="E23" s="257" t="s">
        <v>377</v>
      </c>
      <c r="F23" s="257" t="s">
        <v>3618</v>
      </c>
      <c r="G23" s="257" t="s">
        <v>378</v>
      </c>
      <c r="H23" s="258" t="s">
        <v>379</v>
      </c>
      <c r="I23" s="54"/>
      <c r="J23" s="56"/>
      <c r="K23" s="54" t="s">
        <v>380</v>
      </c>
      <c r="L23" s="54"/>
      <c r="M23" s="249" t="s">
        <v>140</v>
      </c>
      <c r="N23" s="250" t="s">
        <v>225</v>
      </c>
      <c r="O23" s="202" t="s">
        <v>226</v>
      </c>
      <c r="P23" s="288"/>
      <c r="Q23" s="54" t="s">
        <v>349</v>
      </c>
      <c r="R23" s="54" t="s">
        <v>381</v>
      </c>
      <c r="S23" s="257" t="s">
        <v>360</v>
      </c>
      <c r="T23" s="257" t="s">
        <v>382</v>
      </c>
      <c r="U23" s="295" t="s">
        <v>3367</v>
      </c>
      <c r="V23" s="295" t="s">
        <v>3368</v>
      </c>
      <c r="W23" s="289"/>
      <c r="Y23" s="289"/>
      <c r="AA23" s="130">
        <f>IF(OR(J23="Fail",ISBLANK(J23)),INDEX('Issue Code Table'!C:C,MATCH(N:N,'Issue Code Table'!A:A,0)),IF(M23="Critical",6,IF(M23="Significant",5,IF(M23="Moderate",3,2))))</f>
        <v>5</v>
      </c>
    </row>
    <row r="24" spans="1:27" ht="127.5" x14ac:dyDescent="0.25">
      <c r="A24" s="257" t="s">
        <v>383</v>
      </c>
      <c r="B24" s="258" t="s">
        <v>180</v>
      </c>
      <c r="C24" s="259" t="s">
        <v>181</v>
      </c>
      <c r="D24" s="257" t="s">
        <v>219</v>
      </c>
      <c r="E24" s="257" t="s">
        <v>384</v>
      </c>
      <c r="F24" s="257" t="s">
        <v>385</v>
      </c>
      <c r="G24" s="257" t="s">
        <v>386</v>
      </c>
      <c r="H24" s="258" t="s">
        <v>387</v>
      </c>
      <c r="I24" s="54"/>
      <c r="J24" s="56"/>
      <c r="K24" s="54" t="s">
        <v>388</v>
      </c>
      <c r="L24" s="54"/>
      <c r="M24" s="249" t="s">
        <v>140</v>
      </c>
      <c r="N24" s="250" t="s">
        <v>225</v>
      </c>
      <c r="O24" s="202" t="s">
        <v>226</v>
      </c>
      <c r="P24" s="288"/>
      <c r="Q24" s="54" t="s">
        <v>349</v>
      </c>
      <c r="R24" s="54" t="s">
        <v>389</v>
      </c>
      <c r="S24" s="257" t="s">
        <v>360</v>
      </c>
      <c r="T24" s="257" t="s">
        <v>390</v>
      </c>
      <c r="U24" s="295" t="s">
        <v>3374</v>
      </c>
      <c r="V24" s="295" t="s">
        <v>3375</v>
      </c>
      <c r="W24" s="289"/>
      <c r="Y24" s="289"/>
      <c r="AA24" s="130">
        <f>IF(OR(J24="Fail",ISBLANK(J24)),INDEX('Issue Code Table'!C:C,MATCH(N:N,'Issue Code Table'!A:A,0)),IF(M24="Critical",6,IF(M24="Significant",5,IF(M24="Moderate",3,2))))</f>
        <v>5</v>
      </c>
    </row>
    <row r="25" spans="1:27" ht="127.5" x14ac:dyDescent="0.25">
      <c r="A25" s="257" t="s">
        <v>391</v>
      </c>
      <c r="B25" s="258" t="s">
        <v>180</v>
      </c>
      <c r="C25" s="259" t="s">
        <v>181</v>
      </c>
      <c r="D25" s="257" t="s">
        <v>219</v>
      </c>
      <c r="E25" s="257" t="s">
        <v>392</v>
      </c>
      <c r="F25" s="257" t="s">
        <v>393</v>
      </c>
      <c r="G25" s="257" t="s">
        <v>394</v>
      </c>
      <c r="H25" s="258" t="s">
        <v>395</v>
      </c>
      <c r="I25" s="54"/>
      <c r="J25" s="56"/>
      <c r="K25" s="54" t="s">
        <v>396</v>
      </c>
      <c r="L25" s="54"/>
      <c r="M25" s="249" t="s">
        <v>140</v>
      </c>
      <c r="N25" s="250" t="s">
        <v>225</v>
      </c>
      <c r="O25" s="202" t="s">
        <v>226</v>
      </c>
      <c r="P25" s="288"/>
      <c r="Q25" s="54" t="s">
        <v>349</v>
      </c>
      <c r="R25" s="54" t="s">
        <v>397</v>
      </c>
      <c r="S25" s="257" t="s">
        <v>360</v>
      </c>
      <c r="T25" s="257" t="s">
        <v>398</v>
      </c>
      <c r="U25" s="295" t="s">
        <v>3376</v>
      </c>
      <c r="V25" s="295" t="s">
        <v>3373</v>
      </c>
      <c r="W25" s="289"/>
      <c r="Y25" s="289"/>
      <c r="AA25" s="130">
        <f>IF(OR(J25="Fail",ISBLANK(J25)),INDEX('Issue Code Table'!C:C,MATCH(N:N,'Issue Code Table'!A:A,0)),IF(M25="Critical",6,IF(M25="Significant",5,IF(M25="Moderate",3,2))))</f>
        <v>5</v>
      </c>
    </row>
    <row r="26" spans="1:27" ht="63.75" x14ac:dyDescent="0.25">
      <c r="A26" s="257" t="s">
        <v>399</v>
      </c>
      <c r="B26" s="258" t="s">
        <v>180</v>
      </c>
      <c r="C26" s="259" t="s">
        <v>181</v>
      </c>
      <c r="D26" s="257" t="s">
        <v>219</v>
      </c>
      <c r="E26" s="257" t="s">
        <v>400</v>
      </c>
      <c r="F26" s="257" t="s">
        <v>401</v>
      </c>
      <c r="G26" s="257" t="s">
        <v>402</v>
      </c>
      <c r="H26" s="258" t="s">
        <v>403</v>
      </c>
      <c r="I26" s="54"/>
      <c r="J26" s="56"/>
      <c r="K26" s="201" t="s">
        <v>404</v>
      </c>
      <c r="L26" s="54"/>
      <c r="M26" s="252" t="s">
        <v>140</v>
      </c>
      <c r="N26" s="251" t="s">
        <v>405</v>
      </c>
      <c r="O26" s="202" t="s">
        <v>406</v>
      </c>
      <c r="P26" s="288"/>
      <c r="Q26" s="54" t="s">
        <v>407</v>
      </c>
      <c r="R26" s="54" t="s">
        <v>408</v>
      </c>
      <c r="S26" s="257" t="s">
        <v>409</v>
      </c>
      <c r="T26" s="257" t="s">
        <v>410</v>
      </c>
      <c r="U26" s="295" t="s">
        <v>3377</v>
      </c>
      <c r="V26" s="295" t="s">
        <v>3378</v>
      </c>
      <c r="W26" s="289"/>
      <c r="Y26" s="289"/>
      <c r="AA26" s="130">
        <f>IF(OR(J26="Fail",ISBLANK(J26)),INDEX('Issue Code Table'!C:C,MATCH(N:N,'Issue Code Table'!A:A,0)),IF(M26="Critical",6,IF(M26="Significant",5,IF(M26="Moderate",3,2))))</f>
        <v>5</v>
      </c>
    </row>
    <row r="27" spans="1:27" ht="89.25" x14ac:dyDescent="0.25">
      <c r="A27" s="257" t="s">
        <v>411</v>
      </c>
      <c r="B27" s="257" t="s">
        <v>412</v>
      </c>
      <c r="C27" s="260" t="s">
        <v>413</v>
      </c>
      <c r="D27" s="257" t="s">
        <v>206</v>
      </c>
      <c r="E27" s="257" t="s">
        <v>414</v>
      </c>
      <c r="F27" s="257" t="s">
        <v>415</v>
      </c>
      <c r="G27" s="257" t="s">
        <v>416</v>
      </c>
      <c r="H27" s="258" t="s">
        <v>417</v>
      </c>
      <c r="I27" s="245"/>
      <c r="J27" s="56"/>
      <c r="K27" s="54" t="s">
        <v>418</v>
      </c>
      <c r="L27" s="54"/>
      <c r="M27" s="252" t="s">
        <v>140</v>
      </c>
      <c r="N27" s="251" t="s">
        <v>419</v>
      </c>
      <c r="O27" s="202" t="s">
        <v>420</v>
      </c>
      <c r="P27" s="288"/>
      <c r="Q27" s="54" t="s">
        <v>407</v>
      </c>
      <c r="R27" s="54" t="s">
        <v>421</v>
      </c>
      <c r="S27" s="257" t="s">
        <v>422</v>
      </c>
      <c r="T27" s="257" t="s">
        <v>423</v>
      </c>
      <c r="U27" s="295" t="s">
        <v>3379</v>
      </c>
      <c r="V27" s="295" t="s">
        <v>3380</v>
      </c>
      <c r="W27" s="289"/>
      <c r="Y27" s="289"/>
      <c r="AA27" s="130">
        <f>IF(OR(J27="Fail",ISBLANK(J27)),INDEX('Issue Code Table'!C:C,MATCH(N:N,'Issue Code Table'!A:A,0)),IF(M27="Critical",6,IF(M27="Significant",5,IF(M27="Moderate",3,2))))</f>
        <v>4</v>
      </c>
    </row>
    <row r="28" spans="1:27" ht="242.25" x14ac:dyDescent="0.25">
      <c r="A28" s="257" t="s">
        <v>424</v>
      </c>
      <c r="B28" s="258" t="s">
        <v>180</v>
      </c>
      <c r="C28" s="259" t="s">
        <v>250</v>
      </c>
      <c r="D28" s="257" t="s">
        <v>219</v>
      </c>
      <c r="E28" s="257" t="s">
        <v>425</v>
      </c>
      <c r="F28" s="257" t="s">
        <v>426</v>
      </c>
      <c r="G28" s="257" t="s">
        <v>427</v>
      </c>
      <c r="H28" s="258" t="s">
        <v>428</v>
      </c>
      <c r="I28" s="54"/>
      <c r="J28" s="56"/>
      <c r="K28" s="54" t="s">
        <v>429</v>
      </c>
      <c r="L28" s="54"/>
      <c r="M28" s="249" t="s">
        <v>140</v>
      </c>
      <c r="N28" s="250" t="s">
        <v>430</v>
      </c>
      <c r="O28" s="202" t="s">
        <v>431</v>
      </c>
      <c r="P28" s="288"/>
      <c r="Q28" s="54" t="s">
        <v>432</v>
      </c>
      <c r="R28" s="54" t="s">
        <v>433</v>
      </c>
      <c r="S28" s="257" t="s">
        <v>434</v>
      </c>
      <c r="T28" s="257" t="s">
        <v>435</v>
      </c>
      <c r="U28" s="267" t="s">
        <v>3381</v>
      </c>
      <c r="V28" s="295" t="s">
        <v>3619</v>
      </c>
      <c r="W28" s="289"/>
      <c r="Y28" s="289"/>
      <c r="AA28" s="130">
        <f>IF(OR(J28="Fail",ISBLANK(J28)),INDEX('Issue Code Table'!C:C,MATCH(N:N,'Issue Code Table'!A:A,0)),IF(M28="Critical",6,IF(M28="Significant",5,IF(M28="Moderate",3,2))))</f>
        <v>5</v>
      </c>
    </row>
    <row r="29" spans="1:27" ht="114.75" x14ac:dyDescent="0.25">
      <c r="A29" s="257" t="s">
        <v>436</v>
      </c>
      <c r="B29" s="257" t="s">
        <v>412</v>
      </c>
      <c r="C29" s="260" t="s">
        <v>413</v>
      </c>
      <c r="D29" s="257" t="s">
        <v>219</v>
      </c>
      <c r="E29" s="257" t="s">
        <v>437</v>
      </c>
      <c r="F29" s="257" t="s">
        <v>438</v>
      </c>
      <c r="G29" s="257" t="s">
        <v>439</v>
      </c>
      <c r="H29" s="258" t="s">
        <v>3620</v>
      </c>
      <c r="I29" s="54"/>
      <c r="J29" s="56"/>
      <c r="K29" s="54" t="s">
        <v>440</v>
      </c>
      <c r="L29" s="54"/>
      <c r="M29" s="249" t="s">
        <v>140</v>
      </c>
      <c r="N29" s="250" t="s">
        <v>430</v>
      </c>
      <c r="O29" s="202" t="s">
        <v>431</v>
      </c>
      <c r="P29" s="288"/>
      <c r="Q29" s="54" t="s">
        <v>432</v>
      </c>
      <c r="R29" s="54" t="s">
        <v>441</v>
      </c>
      <c r="S29" s="257" t="s">
        <v>442</v>
      </c>
      <c r="T29" s="257" t="s">
        <v>443</v>
      </c>
      <c r="U29" s="295" t="s">
        <v>3382</v>
      </c>
      <c r="V29" s="295" t="s">
        <v>3383</v>
      </c>
      <c r="W29" s="289"/>
      <c r="Y29" s="289"/>
      <c r="AA29" s="130">
        <f>IF(OR(J29="Fail",ISBLANK(J29)),INDEX('Issue Code Table'!C:C,MATCH(N:N,'Issue Code Table'!A:A,0)),IF(M29="Critical",6,IF(M29="Significant",5,IF(M29="Moderate",3,2))))</f>
        <v>5</v>
      </c>
    </row>
    <row r="30" spans="1:27" ht="114.75" x14ac:dyDescent="0.25">
      <c r="A30" s="257" t="s">
        <v>444</v>
      </c>
      <c r="B30" s="258" t="s">
        <v>445</v>
      </c>
      <c r="C30" s="74" t="s">
        <v>446</v>
      </c>
      <c r="D30" s="257" t="s">
        <v>219</v>
      </c>
      <c r="E30" s="257" t="s">
        <v>447</v>
      </c>
      <c r="F30" s="257" t="s">
        <v>448</v>
      </c>
      <c r="G30" s="257" t="s">
        <v>449</v>
      </c>
      <c r="H30" s="258" t="s">
        <v>327</v>
      </c>
      <c r="I30" s="54"/>
      <c r="J30" s="56"/>
      <c r="K30" s="72" t="s">
        <v>450</v>
      </c>
      <c r="L30" s="54" t="s">
        <v>451</v>
      </c>
      <c r="M30" s="54" t="s">
        <v>140</v>
      </c>
      <c r="N30" s="54" t="s">
        <v>452</v>
      </c>
      <c r="O30" s="202" t="s">
        <v>453</v>
      </c>
      <c r="P30" s="288"/>
      <c r="Q30" s="54" t="s">
        <v>454</v>
      </c>
      <c r="R30" s="54" t="s">
        <v>455</v>
      </c>
      <c r="S30" s="257" t="s">
        <v>456</v>
      </c>
      <c r="T30" s="257" t="s">
        <v>457</v>
      </c>
      <c r="U30" s="295" t="s">
        <v>3385</v>
      </c>
      <c r="V30" s="295" t="s">
        <v>3384</v>
      </c>
      <c r="W30" s="289"/>
      <c r="Y30" s="289"/>
      <c r="AA30" s="130">
        <f>IF(OR(J30="Fail",ISBLANK(J30)),INDEX('Issue Code Table'!C:C,MATCH(N:N,'Issue Code Table'!A:A,0)),IF(M30="Critical",6,IF(M30="Significant",5,IF(M30="Moderate",3,2))))</f>
        <v>7</v>
      </c>
    </row>
    <row r="31" spans="1:27" ht="178.5" x14ac:dyDescent="0.25">
      <c r="A31" s="257" t="s">
        <v>458</v>
      </c>
      <c r="B31" s="258" t="s">
        <v>459</v>
      </c>
      <c r="C31" s="259" t="s">
        <v>460</v>
      </c>
      <c r="D31" s="257" t="s">
        <v>219</v>
      </c>
      <c r="E31" s="257" t="s">
        <v>461</v>
      </c>
      <c r="F31" s="257" t="s">
        <v>462</v>
      </c>
      <c r="G31" s="257" t="s">
        <v>463</v>
      </c>
      <c r="H31" s="258" t="s">
        <v>464</v>
      </c>
      <c r="I31" s="54"/>
      <c r="J31" s="56"/>
      <c r="K31" s="72" t="s">
        <v>465</v>
      </c>
      <c r="L31" s="54"/>
      <c r="M31" s="54" t="s">
        <v>140</v>
      </c>
      <c r="N31" s="54" t="s">
        <v>452</v>
      </c>
      <c r="O31" s="202" t="s">
        <v>453</v>
      </c>
      <c r="P31" s="288"/>
      <c r="Q31" s="54" t="s">
        <v>454</v>
      </c>
      <c r="R31" s="54" t="s">
        <v>466</v>
      </c>
      <c r="S31" s="257" t="s">
        <v>467</v>
      </c>
      <c r="T31" s="257" t="s">
        <v>468</v>
      </c>
      <c r="U31" s="295" t="s">
        <v>3621</v>
      </c>
      <c r="V31" s="295" t="s">
        <v>3384</v>
      </c>
      <c r="W31" s="289"/>
      <c r="Y31" s="289"/>
      <c r="AA31" s="130">
        <f>IF(OR(J31="Fail",ISBLANK(J31)),INDEX('Issue Code Table'!C:C,MATCH(N:N,'Issue Code Table'!A:A,0)),IF(M31="Critical",6,IF(M31="Significant",5,IF(M31="Moderate",3,2))))</f>
        <v>7</v>
      </c>
    </row>
    <row r="32" spans="1:27" ht="114.75" x14ac:dyDescent="0.25">
      <c r="A32" s="257" t="s">
        <v>469</v>
      </c>
      <c r="B32" s="258" t="s">
        <v>459</v>
      </c>
      <c r="C32" s="259" t="s">
        <v>460</v>
      </c>
      <c r="D32" s="257" t="s">
        <v>219</v>
      </c>
      <c r="E32" s="257" t="s">
        <v>470</v>
      </c>
      <c r="F32" s="257" t="s">
        <v>471</v>
      </c>
      <c r="G32" s="257" t="s">
        <v>472</v>
      </c>
      <c r="H32" s="258" t="s">
        <v>473</v>
      </c>
      <c r="I32" s="54"/>
      <c r="J32" s="56"/>
      <c r="K32" s="72" t="s">
        <v>474</v>
      </c>
      <c r="L32" s="54"/>
      <c r="M32" s="54" t="s">
        <v>140</v>
      </c>
      <c r="N32" s="54" t="s">
        <v>225</v>
      </c>
      <c r="O32" s="202" t="s">
        <v>226</v>
      </c>
      <c r="P32" s="288"/>
      <c r="Q32" s="54" t="s">
        <v>454</v>
      </c>
      <c r="R32" s="54" t="s">
        <v>475</v>
      </c>
      <c r="S32" s="257" t="s">
        <v>476</v>
      </c>
      <c r="T32" s="257" t="s">
        <v>477</v>
      </c>
      <c r="U32" s="295" t="s">
        <v>3386</v>
      </c>
      <c r="V32" s="295" t="s">
        <v>3387</v>
      </c>
      <c r="W32" s="289"/>
      <c r="Y32" s="289"/>
      <c r="AA32" s="130">
        <f>IF(OR(J32="Fail",ISBLANK(J32)),INDEX('Issue Code Table'!C:C,MATCH(N:N,'Issue Code Table'!A:A,0)),IF(M32="Critical",6,IF(M32="Significant",5,IF(M32="Moderate",3,2))))</f>
        <v>5</v>
      </c>
    </row>
    <row r="33" spans="1:27" ht="229.5" x14ac:dyDescent="0.25">
      <c r="A33" s="257" t="s">
        <v>478</v>
      </c>
      <c r="B33" s="258" t="s">
        <v>479</v>
      </c>
      <c r="C33" s="259" t="s">
        <v>480</v>
      </c>
      <c r="D33" s="257" t="s">
        <v>219</v>
      </c>
      <c r="E33" s="257" t="s">
        <v>481</v>
      </c>
      <c r="F33" s="257" t="s">
        <v>482</v>
      </c>
      <c r="G33" s="257" t="s">
        <v>483</v>
      </c>
      <c r="H33" s="258" t="s">
        <v>484</v>
      </c>
      <c r="I33" s="54"/>
      <c r="J33" s="56"/>
      <c r="K33" s="72" t="s">
        <v>485</v>
      </c>
      <c r="L33" s="54"/>
      <c r="M33" s="54" t="s">
        <v>140</v>
      </c>
      <c r="N33" s="54" t="s">
        <v>225</v>
      </c>
      <c r="O33" s="202" t="s">
        <v>226</v>
      </c>
      <c r="P33" s="288"/>
      <c r="Q33" s="54" t="s">
        <v>486</v>
      </c>
      <c r="R33" s="54" t="s">
        <v>487</v>
      </c>
      <c r="S33" s="257" t="s">
        <v>488</v>
      </c>
      <c r="T33" s="257" t="s">
        <v>489</v>
      </c>
      <c r="U33" s="295" t="s">
        <v>3388</v>
      </c>
      <c r="V33" s="295" t="s">
        <v>3389</v>
      </c>
      <c r="W33" s="289"/>
      <c r="Y33" s="289"/>
      <c r="AA33" s="130">
        <f>IF(OR(J33="Fail",ISBLANK(J33)),INDEX('Issue Code Table'!C:C,MATCH(N:N,'Issue Code Table'!A:A,0)),IF(M33="Critical",6,IF(M33="Significant",5,IF(M33="Moderate",3,2))))</f>
        <v>5</v>
      </c>
    </row>
    <row r="34" spans="1:27" s="75" customFormat="1" ht="280.5" x14ac:dyDescent="0.25">
      <c r="A34" s="257" t="s">
        <v>490</v>
      </c>
      <c r="B34" s="258" t="s">
        <v>491</v>
      </c>
      <c r="C34" s="259" t="s">
        <v>492</v>
      </c>
      <c r="D34" s="257" t="s">
        <v>219</v>
      </c>
      <c r="E34" s="257" t="s">
        <v>493</v>
      </c>
      <c r="F34" s="257" t="s">
        <v>494</v>
      </c>
      <c r="G34" s="257" t="s">
        <v>495</v>
      </c>
      <c r="H34" s="258" t="s">
        <v>496</v>
      </c>
      <c r="I34" s="54"/>
      <c r="J34" s="56"/>
      <c r="K34" s="245" t="s">
        <v>497</v>
      </c>
      <c r="L34" s="54" t="s">
        <v>498</v>
      </c>
      <c r="M34" s="54" t="s">
        <v>151</v>
      </c>
      <c r="N34" s="54" t="s">
        <v>499</v>
      </c>
      <c r="O34" s="202" t="s">
        <v>500</v>
      </c>
      <c r="P34" s="288"/>
      <c r="Q34" s="245" t="s">
        <v>486</v>
      </c>
      <c r="R34" s="245" t="s">
        <v>501</v>
      </c>
      <c r="S34" s="257" t="s">
        <v>502</v>
      </c>
      <c r="T34" s="257" t="s">
        <v>503</v>
      </c>
      <c r="U34" s="295" t="s">
        <v>3390</v>
      </c>
      <c r="V34" s="295" t="s">
        <v>3391</v>
      </c>
      <c r="W34" s="290"/>
      <c r="X34" s="290"/>
      <c r="Y34" s="290"/>
      <c r="Z34" s="290"/>
      <c r="AA34" s="130">
        <f>IF(OR(J34="Fail",ISBLANK(J34)),INDEX('Issue Code Table'!C:C,MATCH(N:N,'Issue Code Table'!A:A,0)),IF(M34="Critical",6,IF(M34="Significant",5,IF(M34="Moderate",3,2))))</f>
        <v>5</v>
      </c>
    </row>
    <row r="35" spans="1:27" s="75" customFormat="1" ht="178.5" x14ac:dyDescent="0.25">
      <c r="A35" s="257" t="s">
        <v>504</v>
      </c>
      <c r="B35" s="258" t="s">
        <v>491</v>
      </c>
      <c r="C35" s="259" t="s">
        <v>492</v>
      </c>
      <c r="D35" s="257" t="s">
        <v>219</v>
      </c>
      <c r="E35" s="257" t="s">
        <v>505</v>
      </c>
      <c r="F35" s="257" t="s">
        <v>506</v>
      </c>
      <c r="G35" s="257" t="s">
        <v>507</v>
      </c>
      <c r="H35" s="258" t="s">
        <v>508</v>
      </c>
      <c r="I35" s="54"/>
      <c r="J35" s="56"/>
      <c r="K35" s="72" t="s">
        <v>509</v>
      </c>
      <c r="L35" s="54"/>
      <c r="M35" s="54" t="s">
        <v>151</v>
      </c>
      <c r="N35" s="54" t="s">
        <v>499</v>
      </c>
      <c r="O35" s="202" t="s">
        <v>500</v>
      </c>
      <c r="P35" s="288"/>
      <c r="Q35" s="245" t="s">
        <v>486</v>
      </c>
      <c r="R35" s="245" t="s">
        <v>510</v>
      </c>
      <c r="S35" s="257" t="s">
        <v>511</v>
      </c>
      <c r="T35" s="257" t="s">
        <v>512</v>
      </c>
      <c r="U35" s="257" t="s">
        <v>3392</v>
      </c>
      <c r="V35" s="257"/>
      <c r="W35" s="290"/>
      <c r="X35" s="290"/>
      <c r="Y35" s="290"/>
      <c r="Z35" s="290"/>
      <c r="AA35" s="130">
        <f>IF(OR(J35="Fail",ISBLANK(J35)),INDEX('Issue Code Table'!C:C,MATCH(N:N,'Issue Code Table'!A:A,0)),IF(M35="Critical",6,IF(M35="Significant",5,IF(M35="Moderate",3,2))))</f>
        <v>5</v>
      </c>
    </row>
    <row r="36" spans="1:27" ht="89.25" x14ac:dyDescent="0.25">
      <c r="A36" s="257" t="s">
        <v>513</v>
      </c>
      <c r="B36" s="257" t="s">
        <v>180</v>
      </c>
      <c r="C36" s="259" t="s">
        <v>181</v>
      </c>
      <c r="D36" s="257" t="s">
        <v>219</v>
      </c>
      <c r="E36" s="257" t="s">
        <v>3393</v>
      </c>
      <c r="F36" s="257" t="s">
        <v>514</v>
      </c>
      <c r="G36" s="257" t="s">
        <v>515</v>
      </c>
      <c r="H36" s="257" t="s">
        <v>516</v>
      </c>
      <c r="I36" s="54"/>
      <c r="J36" s="56"/>
      <c r="K36" s="54" t="s">
        <v>517</v>
      </c>
      <c r="L36" s="54"/>
      <c r="M36" s="54" t="s">
        <v>140</v>
      </c>
      <c r="N36" s="54" t="s">
        <v>225</v>
      </c>
      <c r="O36" s="202" t="s">
        <v>226</v>
      </c>
      <c r="P36" s="288"/>
      <c r="Q36" s="54" t="s">
        <v>486</v>
      </c>
      <c r="R36" s="54" t="s">
        <v>518</v>
      </c>
      <c r="S36" s="257" t="s">
        <v>519</v>
      </c>
      <c r="T36" s="257" t="s">
        <v>520</v>
      </c>
      <c r="U36" s="295" t="s">
        <v>3394</v>
      </c>
      <c r="V36" s="295" t="s">
        <v>3395</v>
      </c>
      <c r="W36" s="289"/>
      <c r="Y36" s="289"/>
      <c r="AA36" s="130">
        <f>IF(OR(J36="Fail",ISBLANK(J36)),INDEX('Issue Code Table'!C:C,MATCH(N:N,'Issue Code Table'!A:A,0)),IF(M36="Critical",6,IF(M36="Significant",5,IF(M36="Moderate",3,2))))</f>
        <v>5</v>
      </c>
    </row>
    <row r="37" spans="1:27" ht="344.25" x14ac:dyDescent="0.25">
      <c r="A37" s="257" t="s">
        <v>521</v>
      </c>
      <c r="B37" s="258" t="s">
        <v>522</v>
      </c>
      <c r="C37" s="259" t="s">
        <v>523</v>
      </c>
      <c r="D37" s="257" t="s">
        <v>219</v>
      </c>
      <c r="E37" s="257" t="s">
        <v>524</v>
      </c>
      <c r="F37" s="257" t="s">
        <v>525</v>
      </c>
      <c r="G37" s="257" t="s">
        <v>526</v>
      </c>
      <c r="H37" s="258" t="s">
        <v>527</v>
      </c>
      <c r="I37" s="54"/>
      <c r="J37" s="56"/>
      <c r="K37" s="54" t="s">
        <v>528</v>
      </c>
      <c r="L37" s="54"/>
      <c r="M37" s="252" t="s">
        <v>198</v>
      </c>
      <c r="N37" s="251" t="s">
        <v>529</v>
      </c>
      <c r="O37" s="202" t="s">
        <v>530</v>
      </c>
      <c r="P37" s="288"/>
      <c r="Q37" s="54" t="s">
        <v>531</v>
      </c>
      <c r="R37" s="54" t="s">
        <v>532</v>
      </c>
      <c r="S37" s="257" t="s">
        <v>533</v>
      </c>
      <c r="T37" s="257" t="s">
        <v>534</v>
      </c>
      <c r="U37" s="257" t="s">
        <v>3396</v>
      </c>
      <c r="V37" s="257"/>
      <c r="W37" s="289"/>
      <c r="Y37" s="289"/>
      <c r="AA37" s="130" t="e">
        <f>IF(OR(J37="Fail",ISBLANK(J37)),INDEX('Issue Code Table'!C:C,MATCH(N:N,'Issue Code Table'!A:A,0)),IF(M37="Critical",6,IF(M37="Significant",5,IF(M37="Moderate",3,2))))</f>
        <v>#N/A</v>
      </c>
    </row>
    <row r="38" spans="1:27" ht="242.25" x14ac:dyDescent="0.25">
      <c r="A38" s="257" t="s">
        <v>535</v>
      </c>
      <c r="B38" s="257" t="s">
        <v>322</v>
      </c>
      <c r="C38" s="260" t="s">
        <v>323</v>
      </c>
      <c r="D38" s="257" t="s">
        <v>219</v>
      </c>
      <c r="E38" s="257" t="s">
        <v>536</v>
      </c>
      <c r="F38" s="257" t="s">
        <v>537</v>
      </c>
      <c r="G38" s="257" t="s">
        <v>538</v>
      </c>
      <c r="H38" s="258" t="s">
        <v>539</v>
      </c>
      <c r="I38" s="54"/>
      <c r="J38" s="56"/>
      <c r="K38" s="55" t="s">
        <v>540</v>
      </c>
      <c r="L38" s="54"/>
      <c r="M38" s="252" t="s">
        <v>151</v>
      </c>
      <c r="N38" s="251" t="s">
        <v>541</v>
      </c>
      <c r="O38" s="202" t="s">
        <v>542</v>
      </c>
      <c r="P38" s="288"/>
      <c r="Q38" s="54" t="s">
        <v>543</v>
      </c>
      <c r="R38" s="54" t="s">
        <v>544</v>
      </c>
      <c r="S38" s="257" t="s">
        <v>545</v>
      </c>
      <c r="T38" s="257" t="s">
        <v>546</v>
      </c>
      <c r="U38" s="257" t="s">
        <v>3397</v>
      </c>
      <c r="V38" s="257"/>
      <c r="W38" s="289"/>
      <c r="Y38" s="289"/>
      <c r="AA38" s="130">
        <f>IF(OR(J38="Fail",ISBLANK(J38)),INDEX('Issue Code Table'!C:C,MATCH(N:N,'Issue Code Table'!A:A,0)),IF(M38="Critical",6,IF(M38="Significant",5,IF(M38="Moderate",3,2))))</f>
        <v>4</v>
      </c>
    </row>
    <row r="39" spans="1:27" ht="242.25" x14ac:dyDescent="0.25">
      <c r="A39" s="257" t="s">
        <v>547</v>
      </c>
      <c r="B39" s="258" t="s">
        <v>522</v>
      </c>
      <c r="C39" s="259" t="s">
        <v>523</v>
      </c>
      <c r="D39" s="257" t="s">
        <v>219</v>
      </c>
      <c r="E39" s="257" t="s">
        <v>548</v>
      </c>
      <c r="F39" s="257" t="s">
        <v>549</v>
      </c>
      <c r="G39" s="257" t="s">
        <v>550</v>
      </c>
      <c r="H39" s="258" t="s">
        <v>551</v>
      </c>
      <c r="I39" s="54"/>
      <c r="J39" s="56"/>
      <c r="K39" s="55" t="s">
        <v>540</v>
      </c>
      <c r="L39" s="251"/>
      <c r="M39" s="252" t="s">
        <v>151</v>
      </c>
      <c r="N39" s="251" t="s">
        <v>541</v>
      </c>
      <c r="O39" s="202" t="s">
        <v>552</v>
      </c>
      <c r="P39" s="288"/>
      <c r="Q39" s="54" t="s">
        <v>543</v>
      </c>
      <c r="R39" s="54" t="s">
        <v>553</v>
      </c>
      <c r="S39" s="257" t="s">
        <v>545</v>
      </c>
      <c r="T39" s="257" t="s">
        <v>554</v>
      </c>
      <c r="U39" s="257" t="s">
        <v>3398</v>
      </c>
      <c r="V39" s="257"/>
      <c r="W39" s="289"/>
      <c r="Y39" s="289"/>
      <c r="AA39" s="130">
        <f>IF(OR(J39="Fail",ISBLANK(J39)),INDEX('Issue Code Table'!C:C,MATCH(N:N,'Issue Code Table'!A:A,0)),IF(M39="Critical",6,IF(M39="Significant",5,IF(M39="Moderate",3,2))))</f>
        <v>4</v>
      </c>
    </row>
    <row r="40" spans="1:27" ht="242.25" x14ac:dyDescent="0.25">
      <c r="A40" s="257" t="s">
        <v>555</v>
      </c>
      <c r="B40" s="258" t="s">
        <v>522</v>
      </c>
      <c r="C40" s="259" t="s">
        <v>523</v>
      </c>
      <c r="D40" s="257" t="s">
        <v>219</v>
      </c>
      <c r="E40" s="257" t="s">
        <v>556</v>
      </c>
      <c r="F40" s="257" t="s">
        <v>557</v>
      </c>
      <c r="G40" s="257" t="s">
        <v>558</v>
      </c>
      <c r="H40" s="258" t="s">
        <v>559</v>
      </c>
      <c r="I40" s="54"/>
      <c r="J40" s="56"/>
      <c r="K40" s="55" t="s">
        <v>540</v>
      </c>
      <c r="L40" s="251"/>
      <c r="M40" s="252" t="s">
        <v>151</v>
      </c>
      <c r="N40" s="251" t="s">
        <v>541</v>
      </c>
      <c r="O40" s="202" t="s">
        <v>552</v>
      </c>
      <c r="P40" s="288"/>
      <c r="Q40" s="54" t="s">
        <v>543</v>
      </c>
      <c r="R40" s="54" t="s">
        <v>560</v>
      </c>
      <c r="S40" s="257" t="s">
        <v>545</v>
      </c>
      <c r="T40" s="257" t="s">
        <v>561</v>
      </c>
      <c r="U40" s="257" t="s">
        <v>3399</v>
      </c>
      <c r="V40" s="257"/>
      <c r="W40" s="289"/>
      <c r="Y40" s="289"/>
      <c r="AA40" s="130">
        <f>IF(OR(J40="Fail",ISBLANK(J40)),INDEX('Issue Code Table'!C:C,MATCH(N:N,'Issue Code Table'!A:A,0)),IF(M40="Critical",6,IF(M40="Significant",5,IF(M40="Moderate",3,2))))</f>
        <v>4</v>
      </c>
    </row>
    <row r="41" spans="1:27" ht="102" x14ac:dyDescent="0.25">
      <c r="A41" s="257" t="s">
        <v>562</v>
      </c>
      <c r="B41" s="257" t="s">
        <v>322</v>
      </c>
      <c r="C41" s="260" t="s">
        <v>323</v>
      </c>
      <c r="D41" s="257" t="s">
        <v>219</v>
      </c>
      <c r="E41" s="257" t="s">
        <v>563</v>
      </c>
      <c r="F41" s="257" t="s">
        <v>564</v>
      </c>
      <c r="G41" s="257" t="s">
        <v>565</v>
      </c>
      <c r="H41" s="258" t="s">
        <v>566</v>
      </c>
      <c r="I41" s="54"/>
      <c r="J41" s="56"/>
      <c r="K41" s="54" t="s">
        <v>567</v>
      </c>
      <c r="L41" s="54"/>
      <c r="M41" s="55" t="s">
        <v>140</v>
      </c>
      <c r="N41" s="55" t="s">
        <v>329</v>
      </c>
      <c r="O41" s="202" t="s">
        <v>330</v>
      </c>
      <c r="P41" s="288"/>
      <c r="Q41" s="54" t="s">
        <v>543</v>
      </c>
      <c r="R41" s="54" t="s">
        <v>568</v>
      </c>
      <c r="S41" s="257" t="s">
        <v>569</v>
      </c>
      <c r="T41" s="257" t="s">
        <v>570</v>
      </c>
      <c r="U41" s="257" t="s">
        <v>3400</v>
      </c>
      <c r="V41" s="257" t="s">
        <v>3622</v>
      </c>
      <c r="W41" s="289"/>
      <c r="Y41" s="289"/>
      <c r="AA41" s="130">
        <f>IF(OR(J41="Fail",ISBLANK(J41)),INDEX('Issue Code Table'!C:C,MATCH(N:N,'Issue Code Table'!A:A,0)),IF(M41="Critical",6,IF(M41="Significant",5,IF(M41="Moderate",3,2))))</f>
        <v>5</v>
      </c>
    </row>
    <row r="42" spans="1:27" ht="102" x14ac:dyDescent="0.25">
      <c r="A42" s="257" t="s">
        <v>571</v>
      </c>
      <c r="B42" s="257" t="s">
        <v>322</v>
      </c>
      <c r="C42" s="260" t="s">
        <v>323</v>
      </c>
      <c r="D42" s="257" t="s">
        <v>219</v>
      </c>
      <c r="E42" s="257" t="s">
        <v>572</v>
      </c>
      <c r="F42" s="257" t="s">
        <v>573</v>
      </c>
      <c r="G42" s="257" t="s">
        <v>574</v>
      </c>
      <c r="H42" s="258" t="s">
        <v>575</v>
      </c>
      <c r="I42" s="54"/>
      <c r="J42" s="56"/>
      <c r="K42" s="54" t="s">
        <v>576</v>
      </c>
      <c r="L42" s="54"/>
      <c r="M42" s="55" t="s">
        <v>140</v>
      </c>
      <c r="N42" s="55" t="s">
        <v>329</v>
      </c>
      <c r="O42" s="202" t="s">
        <v>330</v>
      </c>
      <c r="P42" s="288"/>
      <c r="Q42" s="54" t="s">
        <v>543</v>
      </c>
      <c r="R42" s="54" t="s">
        <v>577</v>
      </c>
      <c r="S42" s="257" t="s">
        <v>578</v>
      </c>
      <c r="T42" s="257" t="s">
        <v>579</v>
      </c>
      <c r="U42" s="257" t="s">
        <v>3401</v>
      </c>
      <c r="V42" s="257" t="s">
        <v>3622</v>
      </c>
      <c r="W42" s="289"/>
      <c r="Y42" s="289"/>
      <c r="AA42" s="130">
        <f>IF(OR(J42="Fail",ISBLANK(J42)),INDEX('Issue Code Table'!C:C,MATCH(N:N,'Issue Code Table'!A:A,0)),IF(M42="Critical",6,IF(M42="Significant",5,IF(M42="Moderate",3,2))))</f>
        <v>5</v>
      </c>
    </row>
    <row r="43" spans="1:27" ht="102" x14ac:dyDescent="0.25">
      <c r="A43" s="257" t="s">
        <v>580</v>
      </c>
      <c r="B43" s="257" t="s">
        <v>322</v>
      </c>
      <c r="C43" s="260" t="s">
        <v>323</v>
      </c>
      <c r="D43" s="257" t="s">
        <v>219</v>
      </c>
      <c r="E43" s="257" t="s">
        <v>581</v>
      </c>
      <c r="F43" s="257" t="s">
        <v>582</v>
      </c>
      <c r="G43" s="257" t="s">
        <v>583</v>
      </c>
      <c r="H43" s="258" t="s">
        <v>584</v>
      </c>
      <c r="I43" s="54"/>
      <c r="J43" s="56"/>
      <c r="K43" s="54" t="s">
        <v>585</v>
      </c>
      <c r="L43" s="54"/>
      <c r="M43" s="55" t="s">
        <v>140</v>
      </c>
      <c r="N43" s="55" t="s">
        <v>329</v>
      </c>
      <c r="O43" s="202" t="s">
        <v>330</v>
      </c>
      <c r="P43" s="288"/>
      <c r="Q43" s="54" t="s">
        <v>543</v>
      </c>
      <c r="R43" s="54" t="s">
        <v>586</v>
      </c>
      <c r="S43" s="257" t="s">
        <v>587</v>
      </c>
      <c r="T43" s="257" t="s">
        <v>588</v>
      </c>
      <c r="U43" s="257" t="s">
        <v>3402</v>
      </c>
      <c r="V43" s="257" t="s">
        <v>3622</v>
      </c>
      <c r="W43" s="289"/>
      <c r="Y43" s="289"/>
      <c r="AA43" s="130">
        <f>IF(OR(J43="Fail",ISBLANK(J43)),INDEX('Issue Code Table'!C:C,MATCH(N:N,'Issue Code Table'!A:A,0)),IF(M43="Critical",6,IF(M43="Significant",5,IF(M43="Moderate",3,2))))</f>
        <v>5</v>
      </c>
    </row>
    <row r="44" spans="1:27" ht="114.75" x14ac:dyDescent="0.25">
      <c r="A44" s="257" t="s">
        <v>589</v>
      </c>
      <c r="B44" s="257" t="s">
        <v>180</v>
      </c>
      <c r="C44" s="259" t="s">
        <v>181</v>
      </c>
      <c r="D44" s="257" t="s">
        <v>219</v>
      </c>
      <c r="E44" s="257" t="s">
        <v>590</v>
      </c>
      <c r="F44" s="257" t="s">
        <v>591</v>
      </c>
      <c r="G44" s="257" t="s">
        <v>592</v>
      </c>
      <c r="H44" s="257" t="s">
        <v>593</v>
      </c>
      <c r="I44" s="245"/>
      <c r="J44" s="56"/>
      <c r="K44" s="54" t="s">
        <v>594</v>
      </c>
      <c r="L44" s="245"/>
      <c r="M44" s="54" t="s">
        <v>140</v>
      </c>
      <c r="N44" s="54" t="s">
        <v>225</v>
      </c>
      <c r="O44" s="202" t="s">
        <v>226</v>
      </c>
      <c r="P44" s="288"/>
      <c r="Q44" s="54" t="s">
        <v>595</v>
      </c>
      <c r="R44" s="54" t="s">
        <v>596</v>
      </c>
      <c r="S44" s="257" t="s">
        <v>597</v>
      </c>
      <c r="T44" s="257" t="s">
        <v>598</v>
      </c>
      <c r="U44" s="257" t="s">
        <v>3590</v>
      </c>
      <c r="V44" s="296" t="s">
        <v>3591</v>
      </c>
      <c r="W44" s="289"/>
      <c r="Y44" s="289"/>
      <c r="AA44" s="130">
        <f>IF(OR(J44="Fail",ISBLANK(J44)),INDEX('Issue Code Table'!C:C,MATCH(N:N,'Issue Code Table'!A:A,0)),IF(M44="Critical",6,IF(M44="Significant",5,IF(M44="Moderate",3,2))))</f>
        <v>5</v>
      </c>
    </row>
    <row r="45" spans="1:27" ht="114.75" x14ac:dyDescent="0.25">
      <c r="A45" s="257" t="s">
        <v>599</v>
      </c>
      <c r="B45" s="257" t="s">
        <v>180</v>
      </c>
      <c r="C45" s="259" t="s">
        <v>181</v>
      </c>
      <c r="D45" s="257" t="s">
        <v>219</v>
      </c>
      <c r="E45" s="257" t="s">
        <v>600</v>
      </c>
      <c r="F45" s="257" t="s">
        <v>601</v>
      </c>
      <c r="G45" s="257" t="s">
        <v>602</v>
      </c>
      <c r="H45" s="257" t="s">
        <v>603</v>
      </c>
      <c r="I45" s="54"/>
      <c r="J45" s="56"/>
      <c r="K45" s="54" t="s">
        <v>604</v>
      </c>
      <c r="L45" s="54"/>
      <c r="M45" s="54" t="s">
        <v>140</v>
      </c>
      <c r="N45" s="54" t="s">
        <v>225</v>
      </c>
      <c r="O45" s="202" t="s">
        <v>226</v>
      </c>
      <c r="P45" s="288"/>
      <c r="Q45" s="54" t="s">
        <v>595</v>
      </c>
      <c r="R45" s="54" t="s">
        <v>605</v>
      </c>
      <c r="S45" s="257" t="s">
        <v>597</v>
      </c>
      <c r="T45" s="257" t="s">
        <v>606</v>
      </c>
      <c r="U45" s="257" t="s">
        <v>3592</v>
      </c>
      <c r="V45" s="296" t="s">
        <v>3593</v>
      </c>
      <c r="W45" s="289"/>
      <c r="Y45" s="289"/>
      <c r="AA45" s="130">
        <f>IF(OR(J45="Fail",ISBLANK(J45)),INDEX('Issue Code Table'!C:C,MATCH(N:N,'Issue Code Table'!A:A,0)),IF(M45="Critical",6,IF(M45="Significant",5,IF(M45="Moderate",3,2))))</f>
        <v>5</v>
      </c>
    </row>
    <row r="46" spans="1:27" ht="114.75" x14ac:dyDescent="0.25">
      <c r="A46" s="257" t="s">
        <v>607</v>
      </c>
      <c r="B46" s="257" t="s">
        <v>180</v>
      </c>
      <c r="C46" s="259" t="s">
        <v>181</v>
      </c>
      <c r="D46" s="257" t="s">
        <v>219</v>
      </c>
      <c r="E46" s="257" t="s">
        <v>608</v>
      </c>
      <c r="F46" s="257" t="s">
        <v>609</v>
      </c>
      <c r="G46" s="257" t="s">
        <v>610</v>
      </c>
      <c r="H46" s="257" t="s">
        <v>611</v>
      </c>
      <c r="I46" s="54"/>
      <c r="J46" s="56"/>
      <c r="K46" s="54" t="s">
        <v>612</v>
      </c>
      <c r="L46" s="54"/>
      <c r="M46" s="54" t="s">
        <v>140</v>
      </c>
      <c r="N46" s="54" t="s">
        <v>225</v>
      </c>
      <c r="O46" s="202" t="s">
        <v>226</v>
      </c>
      <c r="P46" s="288"/>
      <c r="Q46" s="54" t="s">
        <v>595</v>
      </c>
      <c r="R46" s="54" t="s">
        <v>613</v>
      </c>
      <c r="S46" s="257" t="s">
        <v>597</v>
      </c>
      <c r="T46" s="257" t="s">
        <v>614</v>
      </c>
      <c r="U46" s="257" t="s">
        <v>3594</v>
      </c>
      <c r="V46" s="296" t="s">
        <v>3595</v>
      </c>
      <c r="W46" s="289"/>
      <c r="Y46" s="289"/>
      <c r="AA46" s="130">
        <f>IF(OR(J46="Fail",ISBLANK(J46)),INDEX('Issue Code Table'!C:C,MATCH(N:N,'Issue Code Table'!A:A,0)),IF(M46="Critical",6,IF(M46="Significant",5,IF(M46="Moderate",3,2))))</f>
        <v>5</v>
      </c>
    </row>
    <row r="47" spans="1:27" ht="114.75" x14ac:dyDescent="0.25">
      <c r="A47" s="257" t="s">
        <v>615</v>
      </c>
      <c r="B47" s="258" t="s">
        <v>180</v>
      </c>
      <c r="C47" s="259" t="s">
        <v>181</v>
      </c>
      <c r="D47" s="257" t="s">
        <v>219</v>
      </c>
      <c r="E47" s="257" t="s">
        <v>616</v>
      </c>
      <c r="F47" s="257" t="s">
        <v>617</v>
      </c>
      <c r="G47" s="257" t="s">
        <v>618</v>
      </c>
      <c r="H47" s="257" t="s">
        <v>619</v>
      </c>
      <c r="I47" s="54"/>
      <c r="J47" s="56"/>
      <c r="K47" s="54" t="s">
        <v>620</v>
      </c>
      <c r="L47" s="54"/>
      <c r="M47" s="54" t="s">
        <v>140</v>
      </c>
      <c r="N47" s="54" t="s">
        <v>225</v>
      </c>
      <c r="O47" s="202" t="s">
        <v>226</v>
      </c>
      <c r="P47" s="288"/>
      <c r="Q47" s="54" t="s">
        <v>595</v>
      </c>
      <c r="R47" s="54" t="s">
        <v>621</v>
      </c>
      <c r="S47" s="257" t="s">
        <v>597</v>
      </c>
      <c r="T47" s="257" t="s">
        <v>622</v>
      </c>
      <c r="U47" s="257" t="s">
        <v>3623</v>
      </c>
      <c r="V47" s="296" t="s">
        <v>3596</v>
      </c>
      <c r="W47" s="289"/>
      <c r="Y47" s="289"/>
      <c r="AA47" s="130">
        <f>IF(OR(J47="Fail",ISBLANK(J47)),INDEX('Issue Code Table'!C:C,MATCH(N:N,'Issue Code Table'!A:A,0)),IF(M47="Critical",6,IF(M47="Significant",5,IF(M47="Moderate",3,2))))</f>
        <v>5</v>
      </c>
    </row>
    <row r="48" spans="1:27" ht="102" x14ac:dyDescent="0.25">
      <c r="A48" s="257" t="s">
        <v>623</v>
      </c>
      <c r="B48" s="257" t="s">
        <v>180</v>
      </c>
      <c r="C48" s="259" t="s">
        <v>181</v>
      </c>
      <c r="D48" s="257" t="s">
        <v>219</v>
      </c>
      <c r="E48" s="257" t="s">
        <v>624</v>
      </c>
      <c r="F48" s="257" t="s">
        <v>625</v>
      </c>
      <c r="G48" s="257" t="s">
        <v>626</v>
      </c>
      <c r="H48" s="257" t="s">
        <v>627</v>
      </c>
      <c r="I48" s="54"/>
      <c r="J48" s="56"/>
      <c r="K48" s="54" t="s">
        <v>628</v>
      </c>
      <c r="L48" s="54"/>
      <c r="M48" s="54" t="s">
        <v>140</v>
      </c>
      <c r="N48" s="54" t="s">
        <v>225</v>
      </c>
      <c r="O48" s="202" t="s">
        <v>226</v>
      </c>
      <c r="P48" s="288"/>
      <c r="Q48" s="54" t="s">
        <v>595</v>
      </c>
      <c r="R48" s="54" t="s">
        <v>629</v>
      </c>
      <c r="S48" s="257" t="s">
        <v>597</v>
      </c>
      <c r="T48" s="257" t="s">
        <v>630</v>
      </c>
      <c r="U48" s="257" t="s">
        <v>3624</v>
      </c>
      <c r="V48" s="296" t="s">
        <v>3597</v>
      </c>
      <c r="W48" s="289"/>
      <c r="Y48" s="289"/>
      <c r="AA48" s="130">
        <f>IF(OR(J48="Fail",ISBLANK(J48)),INDEX('Issue Code Table'!C:C,MATCH(N:N,'Issue Code Table'!A:A,0)),IF(M48="Critical",6,IF(M48="Significant",5,IF(M48="Moderate",3,2))))</f>
        <v>5</v>
      </c>
    </row>
    <row r="49" spans="1:27" ht="127.5" x14ac:dyDescent="0.25">
      <c r="A49" s="257" t="s">
        <v>631</v>
      </c>
      <c r="B49" s="258" t="s">
        <v>180</v>
      </c>
      <c r="C49" s="259" t="s">
        <v>181</v>
      </c>
      <c r="D49" s="257" t="s">
        <v>219</v>
      </c>
      <c r="E49" s="257" t="s">
        <v>632</v>
      </c>
      <c r="F49" s="257" t="s">
        <v>633</v>
      </c>
      <c r="G49" s="257" t="s">
        <v>634</v>
      </c>
      <c r="H49" s="257" t="s">
        <v>635</v>
      </c>
      <c r="I49" s="54"/>
      <c r="J49" s="56"/>
      <c r="K49" s="54" t="s">
        <v>636</v>
      </c>
      <c r="L49" s="54"/>
      <c r="M49" s="54" t="s">
        <v>140</v>
      </c>
      <c r="N49" s="54" t="s">
        <v>225</v>
      </c>
      <c r="O49" s="202" t="s">
        <v>226</v>
      </c>
      <c r="P49" s="288"/>
      <c r="Q49" s="54" t="s">
        <v>595</v>
      </c>
      <c r="R49" s="54" t="s">
        <v>637</v>
      </c>
      <c r="S49" s="257" t="s">
        <v>638</v>
      </c>
      <c r="T49" s="257" t="s">
        <v>639</v>
      </c>
      <c r="U49" s="257" t="s">
        <v>3625</v>
      </c>
      <c r="V49" s="296" t="s">
        <v>3669</v>
      </c>
      <c r="W49" s="289"/>
      <c r="Y49" s="289"/>
      <c r="AA49" s="130">
        <f>IF(OR(J49="Fail",ISBLANK(J49)),INDEX('Issue Code Table'!C:C,MATCH(N:N,'Issue Code Table'!A:A,0)),IF(M49="Critical",6,IF(M49="Significant",5,IF(M49="Moderate",3,2))))</f>
        <v>5</v>
      </c>
    </row>
    <row r="50" spans="1:27" ht="89.25" x14ac:dyDescent="0.25">
      <c r="A50" s="257" t="s">
        <v>640</v>
      </c>
      <c r="B50" s="257" t="s">
        <v>180</v>
      </c>
      <c r="C50" s="259" t="s">
        <v>181</v>
      </c>
      <c r="D50" s="257" t="s">
        <v>219</v>
      </c>
      <c r="E50" s="257" t="s">
        <v>641</v>
      </c>
      <c r="F50" s="257" t="s">
        <v>642</v>
      </c>
      <c r="G50" s="257" t="s">
        <v>643</v>
      </c>
      <c r="H50" s="257" t="s">
        <v>644</v>
      </c>
      <c r="I50" s="54"/>
      <c r="J50" s="56"/>
      <c r="K50" s="54" t="s">
        <v>645</v>
      </c>
      <c r="L50" s="54"/>
      <c r="M50" s="54" t="s">
        <v>140</v>
      </c>
      <c r="N50" s="54" t="s">
        <v>225</v>
      </c>
      <c r="O50" s="202" t="s">
        <v>226</v>
      </c>
      <c r="P50" s="288"/>
      <c r="Q50" s="54" t="s">
        <v>595</v>
      </c>
      <c r="R50" s="54" t="s">
        <v>646</v>
      </c>
      <c r="S50" s="257" t="s">
        <v>647</v>
      </c>
      <c r="T50" s="257" t="s">
        <v>648</v>
      </c>
      <c r="U50" s="257" t="s">
        <v>3601</v>
      </c>
      <c r="V50" s="296" t="s">
        <v>3626</v>
      </c>
      <c r="W50" s="289"/>
      <c r="Y50" s="289"/>
      <c r="AA50" s="130">
        <f>IF(OR(J50="Fail",ISBLANK(J50)),INDEX('Issue Code Table'!C:C,MATCH(N:N,'Issue Code Table'!A:A,0)),IF(M50="Critical",6,IF(M50="Significant",5,IF(M50="Moderate",3,2))))</f>
        <v>5</v>
      </c>
    </row>
    <row r="51" spans="1:27" ht="89.25" x14ac:dyDescent="0.25">
      <c r="A51" s="257" t="s">
        <v>649</v>
      </c>
      <c r="B51" s="258" t="s">
        <v>180</v>
      </c>
      <c r="C51" s="259" t="s">
        <v>181</v>
      </c>
      <c r="D51" s="257" t="s">
        <v>219</v>
      </c>
      <c r="E51" s="257" t="s">
        <v>650</v>
      </c>
      <c r="F51" s="257" t="s">
        <v>651</v>
      </c>
      <c r="G51" s="257" t="s">
        <v>652</v>
      </c>
      <c r="H51" s="257" t="s">
        <v>653</v>
      </c>
      <c r="I51" s="54"/>
      <c r="J51" s="56"/>
      <c r="K51" s="54" t="s">
        <v>654</v>
      </c>
      <c r="L51" s="54"/>
      <c r="M51" s="54" t="s">
        <v>140</v>
      </c>
      <c r="N51" s="54" t="s">
        <v>225</v>
      </c>
      <c r="O51" s="202" t="s">
        <v>226</v>
      </c>
      <c r="P51" s="288"/>
      <c r="Q51" s="54" t="s">
        <v>595</v>
      </c>
      <c r="R51" s="54" t="s">
        <v>655</v>
      </c>
      <c r="S51" s="257" t="s">
        <v>656</v>
      </c>
      <c r="T51" s="257" t="s">
        <v>657</v>
      </c>
      <c r="U51" s="257" t="s">
        <v>3602</v>
      </c>
      <c r="V51" s="296" t="s">
        <v>3603</v>
      </c>
      <c r="W51" s="289"/>
      <c r="Y51" s="289"/>
      <c r="AA51" s="130">
        <f>IF(OR(J51="Fail",ISBLANK(J51)),INDEX('Issue Code Table'!C:C,MATCH(N:N,'Issue Code Table'!A:A,0)),IF(M51="Critical",6,IF(M51="Significant",5,IF(M51="Moderate",3,2))))</f>
        <v>5</v>
      </c>
    </row>
    <row r="52" spans="1:27" ht="102" x14ac:dyDescent="0.25">
      <c r="A52" s="257" t="s">
        <v>658</v>
      </c>
      <c r="B52" s="258" t="s">
        <v>180</v>
      </c>
      <c r="C52" s="259" t="s">
        <v>181</v>
      </c>
      <c r="D52" s="257" t="s">
        <v>219</v>
      </c>
      <c r="E52" s="257" t="s">
        <v>3598</v>
      </c>
      <c r="F52" s="257" t="s">
        <v>659</v>
      </c>
      <c r="G52" s="257" t="s">
        <v>660</v>
      </c>
      <c r="H52" s="257" t="s">
        <v>661</v>
      </c>
      <c r="I52" s="54"/>
      <c r="J52" s="56"/>
      <c r="K52" s="54" t="s">
        <v>662</v>
      </c>
      <c r="L52" s="54"/>
      <c r="M52" s="54" t="s">
        <v>140</v>
      </c>
      <c r="N52" s="54" t="s">
        <v>225</v>
      </c>
      <c r="O52" s="202" t="s">
        <v>226</v>
      </c>
      <c r="P52" s="288"/>
      <c r="Q52" s="54" t="s">
        <v>595</v>
      </c>
      <c r="R52" s="54" t="s">
        <v>663</v>
      </c>
      <c r="S52" s="257" t="s">
        <v>664</v>
      </c>
      <c r="T52" s="257" t="s">
        <v>665</v>
      </c>
      <c r="U52" s="257" t="s">
        <v>3599</v>
      </c>
      <c r="V52" s="296" t="s">
        <v>3600</v>
      </c>
      <c r="W52" s="289"/>
      <c r="Y52" s="289"/>
      <c r="AA52" s="130">
        <f>IF(OR(J52="Fail",ISBLANK(J52)),INDEX('Issue Code Table'!C:C,MATCH(N:N,'Issue Code Table'!A:A,0)),IF(M52="Critical",6,IF(M52="Significant",5,IF(M52="Moderate",3,2))))</f>
        <v>5</v>
      </c>
    </row>
    <row r="53" spans="1:27" ht="89.25" x14ac:dyDescent="0.25">
      <c r="A53" s="257" t="s">
        <v>666</v>
      </c>
      <c r="B53" s="257" t="s">
        <v>180</v>
      </c>
      <c r="C53" s="259" t="s">
        <v>181</v>
      </c>
      <c r="D53" s="257" t="s">
        <v>219</v>
      </c>
      <c r="E53" s="257" t="s">
        <v>667</v>
      </c>
      <c r="F53" s="257" t="s">
        <v>668</v>
      </c>
      <c r="G53" s="257" t="s">
        <v>669</v>
      </c>
      <c r="H53" s="257" t="s">
        <v>670</v>
      </c>
      <c r="I53" s="54"/>
      <c r="J53" s="56"/>
      <c r="K53" s="54" t="s">
        <v>671</v>
      </c>
      <c r="L53" s="54"/>
      <c r="M53" s="54" t="s">
        <v>140</v>
      </c>
      <c r="N53" s="54" t="s">
        <v>225</v>
      </c>
      <c r="O53" s="202" t="s">
        <v>226</v>
      </c>
      <c r="P53" s="288"/>
      <c r="Q53" s="54" t="s">
        <v>595</v>
      </c>
      <c r="R53" s="54" t="s">
        <v>672</v>
      </c>
      <c r="S53" s="257" t="s">
        <v>673</v>
      </c>
      <c r="T53" s="257" t="s">
        <v>674</v>
      </c>
      <c r="U53" s="257" t="s">
        <v>3627</v>
      </c>
      <c r="V53" s="296" t="s">
        <v>3604</v>
      </c>
      <c r="W53" s="289"/>
      <c r="Y53" s="289"/>
      <c r="AA53" s="130">
        <f>IF(OR(J53="Fail",ISBLANK(J53)),INDEX('Issue Code Table'!C:C,MATCH(N:N,'Issue Code Table'!A:A,0)),IF(M53="Critical",6,IF(M53="Significant",5,IF(M53="Moderate",3,2))))</f>
        <v>5</v>
      </c>
    </row>
    <row r="54" spans="1:27" ht="102" x14ac:dyDescent="0.25">
      <c r="A54" s="257" t="s">
        <v>675</v>
      </c>
      <c r="B54" s="257" t="s">
        <v>180</v>
      </c>
      <c r="C54" s="259" t="s">
        <v>181</v>
      </c>
      <c r="D54" s="257" t="s">
        <v>219</v>
      </c>
      <c r="E54" s="257" t="s">
        <v>676</v>
      </c>
      <c r="F54" s="257" t="s">
        <v>677</v>
      </c>
      <c r="G54" s="257" t="s">
        <v>678</v>
      </c>
      <c r="H54" s="257" t="s">
        <v>679</v>
      </c>
      <c r="I54" s="54"/>
      <c r="J54" s="56"/>
      <c r="K54" s="54" t="s">
        <v>680</v>
      </c>
      <c r="L54" s="54"/>
      <c r="M54" s="54" t="s">
        <v>140</v>
      </c>
      <c r="N54" s="54" t="s">
        <v>225</v>
      </c>
      <c r="O54" s="202" t="s">
        <v>226</v>
      </c>
      <c r="P54" s="288"/>
      <c r="Q54" s="54" t="s">
        <v>595</v>
      </c>
      <c r="R54" s="54" t="s">
        <v>681</v>
      </c>
      <c r="S54" s="257" t="s">
        <v>682</v>
      </c>
      <c r="T54" s="257" t="s">
        <v>683</v>
      </c>
      <c r="U54" s="257" t="s">
        <v>3405</v>
      </c>
      <c r="V54" s="257" t="s">
        <v>3406</v>
      </c>
      <c r="W54" s="289"/>
      <c r="Y54" s="289"/>
      <c r="AA54" s="130">
        <f>IF(OR(J54="Fail",ISBLANK(J54)),INDEX('Issue Code Table'!C:C,MATCH(N:N,'Issue Code Table'!A:A,0)),IF(M54="Critical",6,IF(M54="Significant",5,IF(M54="Moderate",3,2))))</f>
        <v>5</v>
      </c>
    </row>
    <row r="55" spans="1:27" ht="89.25" x14ac:dyDescent="0.25">
      <c r="A55" s="257" t="s">
        <v>684</v>
      </c>
      <c r="B55" s="258" t="s">
        <v>180</v>
      </c>
      <c r="C55" s="259" t="s">
        <v>181</v>
      </c>
      <c r="D55" s="257" t="s">
        <v>219</v>
      </c>
      <c r="E55" s="257" t="s">
        <v>685</v>
      </c>
      <c r="F55" s="257" t="s">
        <v>686</v>
      </c>
      <c r="G55" s="257" t="s">
        <v>687</v>
      </c>
      <c r="H55" s="257" t="s">
        <v>688</v>
      </c>
      <c r="I55" s="54"/>
      <c r="J55" s="56"/>
      <c r="K55" s="54" t="s">
        <v>689</v>
      </c>
      <c r="L55" s="54"/>
      <c r="M55" s="54" t="s">
        <v>140</v>
      </c>
      <c r="N55" s="54" t="s">
        <v>185</v>
      </c>
      <c r="O55" s="202" t="s">
        <v>186</v>
      </c>
      <c r="P55" s="288"/>
      <c r="Q55" s="54" t="s">
        <v>690</v>
      </c>
      <c r="R55" s="54" t="s">
        <v>691</v>
      </c>
      <c r="S55" s="257" t="s">
        <v>692</v>
      </c>
      <c r="T55" s="257" t="s">
        <v>693</v>
      </c>
      <c r="U55" s="257" t="s">
        <v>3403</v>
      </c>
      <c r="V55" s="257" t="s">
        <v>3404</v>
      </c>
      <c r="W55" s="289"/>
      <c r="Y55" s="289"/>
      <c r="AA55" s="130">
        <f>IF(OR(J55="Fail",ISBLANK(J55)),INDEX('Issue Code Table'!C:C,MATCH(N:N,'Issue Code Table'!A:A,0)),IF(M55="Critical",6,IF(M55="Significant",5,IF(M55="Moderate",3,2))))</f>
        <v>5</v>
      </c>
    </row>
    <row r="56" spans="1:27" ht="140.25" x14ac:dyDescent="0.25">
      <c r="A56" s="257" t="s">
        <v>694</v>
      </c>
      <c r="B56" s="258" t="s">
        <v>180</v>
      </c>
      <c r="C56" s="259" t="s">
        <v>181</v>
      </c>
      <c r="D56" s="257" t="s">
        <v>219</v>
      </c>
      <c r="E56" s="257" t="s">
        <v>695</v>
      </c>
      <c r="F56" s="257" t="s">
        <v>696</v>
      </c>
      <c r="G56" s="257" t="s">
        <v>697</v>
      </c>
      <c r="H56" s="257" t="s">
        <v>698</v>
      </c>
      <c r="I56" s="54"/>
      <c r="J56" s="56"/>
      <c r="K56" s="54" t="s">
        <v>699</v>
      </c>
      <c r="L56" s="54"/>
      <c r="M56" s="54" t="s">
        <v>140</v>
      </c>
      <c r="N56" s="54" t="s">
        <v>225</v>
      </c>
      <c r="O56" s="202" t="s">
        <v>226</v>
      </c>
      <c r="P56" s="288"/>
      <c r="Q56" s="54" t="s">
        <v>690</v>
      </c>
      <c r="R56" s="54" t="s">
        <v>700</v>
      </c>
      <c r="S56" s="257" t="s">
        <v>701</v>
      </c>
      <c r="T56" s="257" t="s">
        <v>702</v>
      </c>
      <c r="U56" s="257" t="s">
        <v>3408</v>
      </c>
      <c r="V56" s="257" t="s">
        <v>3409</v>
      </c>
      <c r="W56" s="289"/>
      <c r="Y56" s="289"/>
      <c r="AA56" s="130">
        <f>IF(OR(J56="Fail",ISBLANK(J56)),INDEX('Issue Code Table'!C:C,MATCH(N:N,'Issue Code Table'!A:A,0)),IF(M56="Critical",6,IF(M56="Significant",5,IF(M56="Moderate",3,2))))</f>
        <v>5</v>
      </c>
    </row>
    <row r="57" spans="1:27" ht="89.25" x14ac:dyDescent="0.25">
      <c r="A57" s="257" t="s">
        <v>703</v>
      </c>
      <c r="B57" s="258" t="s">
        <v>180</v>
      </c>
      <c r="C57" s="259" t="s">
        <v>181</v>
      </c>
      <c r="D57" s="257" t="s">
        <v>219</v>
      </c>
      <c r="E57" s="257" t="s">
        <v>3413</v>
      </c>
      <c r="F57" s="257" t="s">
        <v>704</v>
      </c>
      <c r="G57" s="257" t="s">
        <v>705</v>
      </c>
      <c r="H57" s="257" t="s">
        <v>706</v>
      </c>
      <c r="I57" s="54"/>
      <c r="J57" s="56"/>
      <c r="K57" s="54" t="s">
        <v>707</v>
      </c>
      <c r="L57" s="54"/>
      <c r="M57" s="54" t="s">
        <v>140</v>
      </c>
      <c r="N57" s="54" t="s">
        <v>225</v>
      </c>
      <c r="O57" s="202" t="s">
        <v>226</v>
      </c>
      <c r="P57" s="288"/>
      <c r="Q57" s="54" t="s">
        <v>690</v>
      </c>
      <c r="R57" s="54" t="s">
        <v>708</v>
      </c>
      <c r="S57" s="257" t="s">
        <v>709</v>
      </c>
      <c r="T57" s="257" t="s">
        <v>710</v>
      </c>
      <c r="U57" s="257" t="s">
        <v>3410</v>
      </c>
      <c r="V57" s="257" t="s">
        <v>3411</v>
      </c>
      <c r="W57" s="289"/>
      <c r="Y57" s="289"/>
      <c r="AA57" s="130">
        <f>IF(OR(J57="Fail",ISBLANK(J57)),INDEX('Issue Code Table'!C:C,MATCH(N:N,'Issue Code Table'!A:A,0)),IF(M57="Critical",6,IF(M57="Significant",5,IF(M57="Moderate",3,2))))</f>
        <v>5</v>
      </c>
    </row>
    <row r="58" spans="1:27" ht="102" x14ac:dyDescent="0.25">
      <c r="A58" s="257" t="s">
        <v>711</v>
      </c>
      <c r="B58" s="258" t="s">
        <v>180</v>
      </c>
      <c r="C58" s="259" t="s">
        <v>181</v>
      </c>
      <c r="D58" s="257" t="s">
        <v>219</v>
      </c>
      <c r="E58" s="257" t="s">
        <v>3412</v>
      </c>
      <c r="F58" s="257" t="s">
        <v>712</v>
      </c>
      <c r="G58" s="257" t="s">
        <v>713</v>
      </c>
      <c r="H58" s="257" t="s">
        <v>714</v>
      </c>
      <c r="I58" s="54"/>
      <c r="J58" s="56"/>
      <c r="K58" s="72" t="s">
        <v>715</v>
      </c>
      <c r="L58" s="54"/>
      <c r="M58" s="54" t="s">
        <v>140</v>
      </c>
      <c r="N58" s="54" t="s">
        <v>225</v>
      </c>
      <c r="O58" s="202" t="s">
        <v>226</v>
      </c>
      <c r="P58" s="288"/>
      <c r="Q58" s="54" t="s">
        <v>690</v>
      </c>
      <c r="R58" s="54" t="s">
        <v>716</v>
      </c>
      <c r="S58" s="257" t="s">
        <v>717</v>
      </c>
      <c r="T58" s="257" t="s">
        <v>718</v>
      </c>
      <c r="U58" s="257" t="s">
        <v>3414</v>
      </c>
      <c r="V58" s="257" t="s">
        <v>3415</v>
      </c>
      <c r="W58" s="289"/>
      <c r="Y58" s="289"/>
      <c r="AA58" s="130">
        <f>IF(OR(J58="Fail",ISBLANK(J58)),INDEX('Issue Code Table'!C:C,MATCH(N:N,'Issue Code Table'!A:A,0)),IF(M58="Critical",6,IF(M58="Significant",5,IF(M58="Moderate",3,2))))</f>
        <v>5</v>
      </c>
    </row>
    <row r="59" spans="1:27" ht="89.25" x14ac:dyDescent="0.25">
      <c r="A59" s="257" t="s">
        <v>719</v>
      </c>
      <c r="B59" s="258" t="s">
        <v>180</v>
      </c>
      <c r="C59" s="259" t="s">
        <v>181</v>
      </c>
      <c r="D59" s="257" t="s">
        <v>219</v>
      </c>
      <c r="E59" s="257" t="s">
        <v>3416</v>
      </c>
      <c r="F59" s="257" t="s">
        <v>720</v>
      </c>
      <c r="G59" s="257" t="s">
        <v>721</v>
      </c>
      <c r="H59" s="257" t="s">
        <v>722</v>
      </c>
      <c r="I59" s="54"/>
      <c r="J59" s="56"/>
      <c r="K59" s="72" t="s">
        <v>723</v>
      </c>
      <c r="L59" s="72"/>
      <c r="M59" s="54" t="s">
        <v>140</v>
      </c>
      <c r="N59" s="54" t="s">
        <v>225</v>
      </c>
      <c r="O59" s="202" t="s">
        <v>226</v>
      </c>
      <c r="P59" s="288"/>
      <c r="Q59" s="54" t="s">
        <v>690</v>
      </c>
      <c r="R59" s="54" t="s">
        <v>724</v>
      </c>
      <c r="S59" s="257" t="s">
        <v>725</v>
      </c>
      <c r="T59" s="257" t="s">
        <v>726</v>
      </c>
      <c r="U59" s="257" t="s">
        <v>3417</v>
      </c>
      <c r="V59" s="257" t="s">
        <v>3418</v>
      </c>
      <c r="W59" s="289"/>
      <c r="Y59" s="289"/>
      <c r="AA59" s="130">
        <f>IF(OR(J59="Fail",ISBLANK(J59)),INDEX('Issue Code Table'!C:C,MATCH(N:N,'Issue Code Table'!A:A,0)),IF(M59="Critical",6,IF(M59="Significant",5,IF(M59="Moderate",3,2))))</f>
        <v>5</v>
      </c>
    </row>
    <row r="60" spans="1:27" ht="191.25" x14ac:dyDescent="0.25">
      <c r="A60" s="257" t="s">
        <v>727</v>
      </c>
      <c r="B60" s="258" t="s">
        <v>180</v>
      </c>
      <c r="C60" s="259" t="s">
        <v>181</v>
      </c>
      <c r="D60" s="257" t="s">
        <v>219</v>
      </c>
      <c r="E60" s="257" t="s">
        <v>728</v>
      </c>
      <c r="F60" s="257" t="s">
        <v>729</v>
      </c>
      <c r="G60" s="257" t="s">
        <v>730</v>
      </c>
      <c r="H60" s="257" t="s">
        <v>731</v>
      </c>
      <c r="I60" s="54"/>
      <c r="J60" s="56"/>
      <c r="K60" s="72" t="s">
        <v>732</v>
      </c>
      <c r="L60" s="72"/>
      <c r="M60" s="72" t="s">
        <v>140</v>
      </c>
      <c r="N60" s="72" t="s">
        <v>225</v>
      </c>
      <c r="O60" s="202" t="s">
        <v>226</v>
      </c>
      <c r="P60" s="288"/>
      <c r="Q60" s="54" t="s">
        <v>690</v>
      </c>
      <c r="R60" s="54" t="s">
        <v>733</v>
      </c>
      <c r="S60" s="257" t="s">
        <v>734</v>
      </c>
      <c r="T60" s="257" t="s">
        <v>735</v>
      </c>
      <c r="U60" s="295" t="s">
        <v>3419</v>
      </c>
      <c r="V60" s="295" t="s">
        <v>3628</v>
      </c>
      <c r="W60" s="289"/>
      <c r="Y60" s="289"/>
      <c r="AA60" s="130">
        <f>IF(OR(J60="Fail",ISBLANK(J60)),INDEX('Issue Code Table'!C:C,MATCH(N:N,'Issue Code Table'!A:A,0)),IF(M60="Critical",6,IF(M60="Significant",5,IF(M60="Moderate",3,2))))</f>
        <v>5</v>
      </c>
    </row>
    <row r="61" spans="1:27" ht="102" x14ac:dyDescent="0.25">
      <c r="A61" s="257" t="s">
        <v>736</v>
      </c>
      <c r="B61" s="258" t="s">
        <v>180</v>
      </c>
      <c r="C61" s="259" t="s">
        <v>181</v>
      </c>
      <c r="D61" s="257" t="s">
        <v>219</v>
      </c>
      <c r="E61" s="257" t="s">
        <v>737</v>
      </c>
      <c r="F61" s="257" t="s">
        <v>738</v>
      </c>
      <c r="G61" s="257" t="s">
        <v>739</v>
      </c>
      <c r="H61" s="257" t="s">
        <v>740</v>
      </c>
      <c r="I61" s="54"/>
      <c r="J61" s="56"/>
      <c r="K61" s="72" t="s">
        <v>741</v>
      </c>
      <c r="L61" s="72"/>
      <c r="M61" s="72" t="s">
        <v>140</v>
      </c>
      <c r="N61" s="72" t="s">
        <v>225</v>
      </c>
      <c r="O61" s="202" t="s">
        <v>226</v>
      </c>
      <c r="P61" s="288"/>
      <c r="Q61" s="54" t="s">
        <v>690</v>
      </c>
      <c r="R61" s="54" t="s">
        <v>742</v>
      </c>
      <c r="S61" s="257" t="s">
        <v>743</v>
      </c>
      <c r="T61" s="257" t="s">
        <v>744</v>
      </c>
      <c r="U61" s="295" t="s">
        <v>3420</v>
      </c>
      <c r="V61" s="295" t="s">
        <v>3421</v>
      </c>
      <c r="W61" s="289"/>
      <c r="Y61" s="289"/>
      <c r="AA61" s="130">
        <f>IF(OR(J61="Fail",ISBLANK(J61)),INDEX('Issue Code Table'!C:C,MATCH(N:N,'Issue Code Table'!A:A,0)),IF(M61="Critical",6,IF(M61="Significant",5,IF(M61="Moderate",3,2))))</f>
        <v>5</v>
      </c>
    </row>
    <row r="62" spans="1:27" ht="89.25" x14ac:dyDescent="0.25">
      <c r="A62" s="257" t="s">
        <v>745</v>
      </c>
      <c r="B62" s="258" t="s">
        <v>180</v>
      </c>
      <c r="C62" s="259" t="s">
        <v>181</v>
      </c>
      <c r="D62" s="257" t="s">
        <v>219</v>
      </c>
      <c r="E62" s="257" t="s">
        <v>746</v>
      </c>
      <c r="F62" s="257" t="s">
        <v>747</v>
      </c>
      <c r="G62" s="257" t="s">
        <v>748</v>
      </c>
      <c r="H62" s="257" t="s">
        <v>749</v>
      </c>
      <c r="I62" s="54"/>
      <c r="J62" s="56"/>
      <c r="K62" s="72" t="s">
        <v>750</v>
      </c>
      <c r="L62" s="72"/>
      <c r="M62" s="72" t="s">
        <v>140</v>
      </c>
      <c r="N62" s="72" t="s">
        <v>225</v>
      </c>
      <c r="O62" s="202" t="s">
        <v>226</v>
      </c>
      <c r="P62" s="288"/>
      <c r="Q62" s="54" t="s">
        <v>690</v>
      </c>
      <c r="R62" s="54" t="s">
        <v>751</v>
      </c>
      <c r="S62" s="257" t="s">
        <v>752</v>
      </c>
      <c r="T62" s="257" t="s">
        <v>753</v>
      </c>
      <c r="U62" s="295" t="s">
        <v>3422</v>
      </c>
      <c r="V62" s="295" t="s">
        <v>3423</v>
      </c>
      <c r="W62" s="289"/>
      <c r="Y62" s="289"/>
      <c r="AA62" s="130">
        <f>IF(OR(J62="Fail",ISBLANK(J62)),INDEX('Issue Code Table'!C:C,MATCH(N:N,'Issue Code Table'!A:A,0)),IF(M62="Critical",6,IF(M62="Significant",5,IF(M62="Moderate",3,2))))</f>
        <v>5</v>
      </c>
    </row>
    <row r="63" spans="1:27" ht="102" x14ac:dyDescent="0.25">
      <c r="A63" s="257" t="s">
        <v>754</v>
      </c>
      <c r="B63" s="258" t="s">
        <v>180</v>
      </c>
      <c r="C63" s="259" t="s">
        <v>181</v>
      </c>
      <c r="D63" s="257" t="s">
        <v>219</v>
      </c>
      <c r="E63" s="257" t="s">
        <v>755</v>
      </c>
      <c r="F63" s="257" t="s">
        <v>756</v>
      </c>
      <c r="G63" s="257" t="s">
        <v>757</v>
      </c>
      <c r="H63" s="257" t="s">
        <v>758</v>
      </c>
      <c r="I63" s="54"/>
      <c r="J63" s="56"/>
      <c r="K63" s="72" t="s">
        <v>759</v>
      </c>
      <c r="L63" s="72"/>
      <c r="M63" s="72" t="s">
        <v>140</v>
      </c>
      <c r="N63" s="72" t="s">
        <v>225</v>
      </c>
      <c r="O63" s="202" t="s">
        <v>226</v>
      </c>
      <c r="P63" s="288"/>
      <c r="Q63" s="54" t="s">
        <v>690</v>
      </c>
      <c r="R63" s="54" t="s">
        <v>760</v>
      </c>
      <c r="S63" s="257" t="s">
        <v>761</v>
      </c>
      <c r="T63" s="257" t="s">
        <v>762</v>
      </c>
      <c r="U63" s="295" t="s">
        <v>3424</v>
      </c>
      <c r="V63" s="295" t="s">
        <v>3425</v>
      </c>
      <c r="W63" s="289"/>
      <c r="Y63" s="289"/>
      <c r="AA63" s="130">
        <f>IF(OR(J63="Fail",ISBLANK(J63)),INDEX('Issue Code Table'!C:C,MATCH(N:N,'Issue Code Table'!A:A,0)),IF(M63="Critical",6,IF(M63="Significant",5,IF(M63="Moderate",3,2))))</f>
        <v>5</v>
      </c>
    </row>
    <row r="64" spans="1:27" ht="89.25" x14ac:dyDescent="0.25">
      <c r="A64" s="257" t="s">
        <v>763</v>
      </c>
      <c r="B64" s="258" t="s">
        <v>180</v>
      </c>
      <c r="C64" s="259" t="s">
        <v>181</v>
      </c>
      <c r="D64" s="257" t="s">
        <v>219</v>
      </c>
      <c r="E64" s="257" t="s">
        <v>764</v>
      </c>
      <c r="F64" s="257" t="s">
        <v>765</v>
      </c>
      <c r="G64" s="257" t="s">
        <v>766</v>
      </c>
      <c r="H64" s="257" t="s">
        <v>767</v>
      </c>
      <c r="I64" s="54"/>
      <c r="J64" s="56"/>
      <c r="K64" s="72" t="s">
        <v>768</v>
      </c>
      <c r="L64" s="72"/>
      <c r="M64" s="72" t="s">
        <v>140</v>
      </c>
      <c r="N64" s="72" t="s">
        <v>225</v>
      </c>
      <c r="O64" s="202" t="s">
        <v>226</v>
      </c>
      <c r="P64" s="288"/>
      <c r="Q64" s="54" t="s">
        <v>690</v>
      </c>
      <c r="R64" s="54" t="s">
        <v>769</v>
      </c>
      <c r="S64" s="257" t="s">
        <v>770</v>
      </c>
      <c r="T64" s="257" t="s">
        <v>771</v>
      </c>
      <c r="U64" s="257" t="s">
        <v>3606</v>
      </c>
      <c r="V64" s="257" t="s">
        <v>3605</v>
      </c>
      <c r="W64" s="289"/>
      <c r="Y64" s="289"/>
      <c r="AA64" s="130">
        <f>IF(OR(J64="Fail",ISBLANK(J64)),INDEX('Issue Code Table'!C:C,MATCH(N:N,'Issue Code Table'!A:A,0)),IF(M64="Critical",6,IF(M64="Significant",5,IF(M64="Moderate",3,2))))</f>
        <v>5</v>
      </c>
    </row>
    <row r="65" spans="1:27" ht="127.5" x14ac:dyDescent="0.25">
      <c r="A65" s="257" t="s">
        <v>772</v>
      </c>
      <c r="B65" s="258" t="s">
        <v>180</v>
      </c>
      <c r="C65" s="259" t="s">
        <v>181</v>
      </c>
      <c r="D65" s="257" t="s">
        <v>219</v>
      </c>
      <c r="E65" s="257" t="s">
        <v>773</v>
      </c>
      <c r="F65" s="257" t="s">
        <v>774</v>
      </c>
      <c r="G65" s="257" t="s">
        <v>775</v>
      </c>
      <c r="H65" s="257" t="s">
        <v>776</v>
      </c>
      <c r="I65" s="54"/>
      <c r="J65" s="56"/>
      <c r="K65" s="72" t="s">
        <v>777</v>
      </c>
      <c r="L65" s="72"/>
      <c r="M65" s="72" t="s">
        <v>140</v>
      </c>
      <c r="N65" s="72" t="s">
        <v>225</v>
      </c>
      <c r="O65" s="202" t="s">
        <v>226</v>
      </c>
      <c r="P65" s="288"/>
      <c r="Q65" s="54" t="s">
        <v>690</v>
      </c>
      <c r="R65" s="291" t="s">
        <v>778</v>
      </c>
      <c r="S65" s="257" t="s">
        <v>779</v>
      </c>
      <c r="T65" s="257" t="s">
        <v>780</v>
      </c>
      <c r="U65" s="295" t="s">
        <v>3426</v>
      </c>
      <c r="V65" s="295" t="s">
        <v>3427</v>
      </c>
      <c r="W65" s="289"/>
      <c r="Y65" s="289"/>
      <c r="AA65" s="130">
        <f>IF(OR(J65="Fail",ISBLANK(J65)),INDEX('Issue Code Table'!C:C,MATCH(N:N,'Issue Code Table'!A:A,0)),IF(M65="Critical",6,IF(M65="Significant",5,IF(M65="Moderate",3,2))))</f>
        <v>5</v>
      </c>
    </row>
    <row r="66" spans="1:27" ht="89.25" x14ac:dyDescent="0.25">
      <c r="A66" s="257" t="s">
        <v>781</v>
      </c>
      <c r="B66" s="258" t="s">
        <v>180</v>
      </c>
      <c r="C66" s="259" t="s">
        <v>181</v>
      </c>
      <c r="D66" s="257" t="s">
        <v>219</v>
      </c>
      <c r="E66" s="257" t="s">
        <v>782</v>
      </c>
      <c r="F66" s="257" t="s">
        <v>783</v>
      </c>
      <c r="G66" s="257" t="s">
        <v>784</v>
      </c>
      <c r="H66" s="257" t="s">
        <v>785</v>
      </c>
      <c r="I66" s="54"/>
      <c r="J66" s="56"/>
      <c r="K66" s="54" t="s">
        <v>786</v>
      </c>
      <c r="L66" s="54"/>
      <c r="M66" s="72" t="s">
        <v>140</v>
      </c>
      <c r="N66" s="72" t="s">
        <v>225</v>
      </c>
      <c r="O66" s="202" t="s">
        <v>226</v>
      </c>
      <c r="P66" s="288"/>
      <c r="Q66" s="54" t="s">
        <v>690</v>
      </c>
      <c r="R66" s="54" t="s">
        <v>787</v>
      </c>
      <c r="S66" s="257" t="s">
        <v>788</v>
      </c>
      <c r="T66" s="257" t="s">
        <v>789</v>
      </c>
      <c r="U66" s="295" t="s">
        <v>3428</v>
      </c>
      <c r="V66" s="295" t="s">
        <v>3425</v>
      </c>
      <c r="W66" s="289"/>
      <c r="Y66" s="289"/>
      <c r="AA66" s="130">
        <f>IF(OR(J66="Fail",ISBLANK(J66)),INDEX('Issue Code Table'!C:C,MATCH(N:N,'Issue Code Table'!A:A,0)),IF(M66="Critical",6,IF(M66="Significant",5,IF(M66="Moderate",3,2))))</f>
        <v>5</v>
      </c>
    </row>
    <row r="67" spans="1:27" ht="102" x14ac:dyDescent="0.25">
      <c r="A67" s="257" t="s">
        <v>790</v>
      </c>
      <c r="B67" s="258" t="s">
        <v>180</v>
      </c>
      <c r="C67" s="259" t="s">
        <v>181</v>
      </c>
      <c r="D67" s="257" t="s">
        <v>219</v>
      </c>
      <c r="E67" s="257" t="s">
        <v>3431</v>
      </c>
      <c r="F67" s="257" t="s">
        <v>791</v>
      </c>
      <c r="G67" s="257" t="s">
        <v>792</v>
      </c>
      <c r="H67" s="257" t="s">
        <v>793</v>
      </c>
      <c r="I67" s="54"/>
      <c r="J67" s="56"/>
      <c r="K67" s="54" t="s">
        <v>794</v>
      </c>
      <c r="L67" s="54"/>
      <c r="M67" s="72" t="s">
        <v>140</v>
      </c>
      <c r="N67" s="72" t="s">
        <v>225</v>
      </c>
      <c r="O67" s="202" t="s">
        <v>226</v>
      </c>
      <c r="P67" s="288"/>
      <c r="Q67" s="54" t="s">
        <v>690</v>
      </c>
      <c r="R67" s="54" t="s">
        <v>795</v>
      </c>
      <c r="S67" s="257" t="s">
        <v>796</v>
      </c>
      <c r="T67" s="257" t="s">
        <v>797</v>
      </c>
      <c r="U67" s="295" t="s">
        <v>3429</v>
      </c>
      <c r="V67" s="295" t="s">
        <v>3430</v>
      </c>
      <c r="W67" s="289"/>
      <c r="Y67" s="289"/>
      <c r="AA67" s="130">
        <f>IF(OR(J67="Fail",ISBLANK(J67)),INDEX('Issue Code Table'!C:C,MATCH(N:N,'Issue Code Table'!A:A,0)),IF(M67="Critical",6,IF(M67="Significant",5,IF(M67="Moderate",3,2))))</f>
        <v>5</v>
      </c>
    </row>
    <row r="68" spans="1:27" ht="165.75" x14ac:dyDescent="0.25">
      <c r="A68" s="257" t="s">
        <v>798</v>
      </c>
      <c r="B68" s="258" t="s">
        <v>180</v>
      </c>
      <c r="C68" s="259" t="s">
        <v>181</v>
      </c>
      <c r="D68" s="257" t="s">
        <v>219</v>
      </c>
      <c r="E68" s="257" t="s">
        <v>799</v>
      </c>
      <c r="F68" s="257" t="s">
        <v>800</v>
      </c>
      <c r="G68" s="257" t="s">
        <v>801</v>
      </c>
      <c r="H68" s="258" t="s">
        <v>802</v>
      </c>
      <c r="I68" s="246"/>
      <c r="J68" s="56"/>
      <c r="K68" s="54" t="s">
        <v>803</v>
      </c>
      <c r="L68" s="54"/>
      <c r="M68" s="54" t="s">
        <v>151</v>
      </c>
      <c r="N68" s="54" t="s">
        <v>541</v>
      </c>
      <c r="O68" s="202" t="s">
        <v>552</v>
      </c>
      <c r="P68" s="288"/>
      <c r="Q68" s="54" t="s">
        <v>690</v>
      </c>
      <c r="R68" s="54" t="s">
        <v>804</v>
      </c>
      <c r="S68" s="257" t="s">
        <v>805</v>
      </c>
      <c r="T68" s="257" t="s">
        <v>806</v>
      </c>
      <c r="U68" s="295" t="s">
        <v>3432</v>
      </c>
      <c r="V68" s="257"/>
      <c r="W68" s="289"/>
      <c r="Y68" s="289"/>
      <c r="AA68" s="130">
        <f>IF(OR(J68="Fail",ISBLANK(J68)),INDEX('Issue Code Table'!C:C,MATCH(N:N,'Issue Code Table'!A:A,0)),IF(M68="Critical",6,IF(M68="Significant",5,IF(M68="Moderate",3,2))))</f>
        <v>4</v>
      </c>
    </row>
    <row r="69" spans="1:27" ht="102" x14ac:dyDescent="0.25">
      <c r="A69" s="257" t="s">
        <v>807</v>
      </c>
      <c r="B69" s="258" t="s">
        <v>180</v>
      </c>
      <c r="C69" s="259" t="s">
        <v>181</v>
      </c>
      <c r="D69" s="257" t="s">
        <v>219</v>
      </c>
      <c r="E69" s="257" t="s">
        <v>3433</v>
      </c>
      <c r="F69" s="257" t="s">
        <v>809</v>
      </c>
      <c r="G69" s="257" t="s">
        <v>810</v>
      </c>
      <c r="H69" s="257" t="s">
        <v>811</v>
      </c>
      <c r="I69" s="55"/>
      <c r="J69" s="56"/>
      <c r="K69" s="72" t="s">
        <v>812</v>
      </c>
      <c r="L69" s="54"/>
      <c r="M69" s="54" t="s">
        <v>140</v>
      </c>
      <c r="N69" s="54" t="s">
        <v>185</v>
      </c>
      <c r="O69" s="202" t="s">
        <v>186</v>
      </c>
      <c r="P69" s="288"/>
      <c r="Q69" s="54" t="s">
        <v>690</v>
      </c>
      <c r="R69" s="54" t="s">
        <v>813</v>
      </c>
      <c r="S69" s="257" t="s">
        <v>814</v>
      </c>
      <c r="T69" s="257" t="s">
        <v>815</v>
      </c>
      <c r="U69" s="295" t="s">
        <v>3434</v>
      </c>
      <c r="V69" s="295" t="s">
        <v>3435</v>
      </c>
      <c r="W69" s="289"/>
      <c r="Y69" s="289"/>
      <c r="AA69" s="130">
        <f>IF(OR(J69="Fail",ISBLANK(J69)),INDEX('Issue Code Table'!C:C,MATCH(N:N,'Issue Code Table'!A:A,0)),IF(M69="Critical",6,IF(M69="Significant",5,IF(M69="Moderate",3,2))))</f>
        <v>5</v>
      </c>
    </row>
    <row r="70" spans="1:27" ht="102" x14ac:dyDescent="0.25">
      <c r="A70" s="257" t="s">
        <v>816</v>
      </c>
      <c r="B70" s="258" t="s">
        <v>180</v>
      </c>
      <c r="C70" s="259" t="s">
        <v>181</v>
      </c>
      <c r="D70" s="257" t="s">
        <v>219</v>
      </c>
      <c r="E70" s="257" t="s">
        <v>667</v>
      </c>
      <c r="F70" s="257" t="s">
        <v>668</v>
      </c>
      <c r="G70" s="257" t="s">
        <v>817</v>
      </c>
      <c r="H70" s="257" t="s">
        <v>818</v>
      </c>
      <c r="I70" s="71"/>
      <c r="J70" s="56"/>
      <c r="K70" s="72" t="s">
        <v>819</v>
      </c>
      <c r="L70" s="54"/>
      <c r="M70" s="54" t="s">
        <v>140</v>
      </c>
      <c r="N70" s="54" t="s">
        <v>225</v>
      </c>
      <c r="O70" s="202" t="s">
        <v>226</v>
      </c>
      <c r="P70" s="288"/>
      <c r="Q70" s="54" t="s">
        <v>690</v>
      </c>
      <c r="R70" s="54" t="s">
        <v>820</v>
      </c>
      <c r="S70" s="257" t="s">
        <v>673</v>
      </c>
      <c r="T70" s="257" t="s">
        <v>821</v>
      </c>
      <c r="U70" s="295" t="s">
        <v>3436</v>
      </c>
      <c r="V70" s="295" t="s">
        <v>3407</v>
      </c>
      <c r="W70" s="289"/>
      <c r="Y70" s="289"/>
      <c r="AA70" s="130">
        <f>IF(OR(J70="Fail",ISBLANK(J70)),INDEX('Issue Code Table'!C:C,MATCH(N:N,'Issue Code Table'!A:A,0)),IF(M70="Critical",6,IF(M70="Significant",5,IF(M70="Moderate",3,2))))</f>
        <v>5</v>
      </c>
    </row>
    <row r="71" spans="1:27" ht="204" x14ac:dyDescent="0.25">
      <c r="A71" s="257" t="s">
        <v>822</v>
      </c>
      <c r="B71" s="257" t="s">
        <v>823</v>
      </c>
      <c r="C71" s="260" t="s">
        <v>824</v>
      </c>
      <c r="D71" s="257" t="s">
        <v>219</v>
      </c>
      <c r="E71" s="257" t="s">
        <v>825</v>
      </c>
      <c r="F71" s="257" t="s">
        <v>826</v>
      </c>
      <c r="G71" s="257" t="s">
        <v>827</v>
      </c>
      <c r="H71" s="258" t="s">
        <v>828</v>
      </c>
      <c r="I71" s="71"/>
      <c r="J71" s="56"/>
      <c r="K71" s="54" t="s">
        <v>829</v>
      </c>
      <c r="L71" s="54"/>
      <c r="M71" s="54" t="s">
        <v>198</v>
      </c>
      <c r="N71" s="54" t="s">
        <v>830</v>
      </c>
      <c r="O71" s="202" t="s">
        <v>831</v>
      </c>
      <c r="P71" s="288"/>
      <c r="Q71" s="54" t="s">
        <v>832</v>
      </c>
      <c r="R71" s="54" t="s">
        <v>833</v>
      </c>
      <c r="S71" s="257" t="s">
        <v>834</v>
      </c>
      <c r="T71" s="257" t="s">
        <v>835</v>
      </c>
      <c r="U71" s="295" t="s">
        <v>3437</v>
      </c>
      <c r="V71" s="257"/>
      <c r="W71" s="289"/>
      <c r="Y71" s="289"/>
      <c r="AA71" s="130">
        <f>IF(OR(J71="Fail",ISBLANK(J71)),INDEX('Issue Code Table'!C:C,MATCH(N:N,'Issue Code Table'!A:A,0)),IF(M71="Critical",6,IF(M71="Significant",5,IF(M71="Moderate",3,2))))</f>
        <v>3</v>
      </c>
    </row>
    <row r="72" spans="1:27" ht="395.25" x14ac:dyDescent="0.25">
      <c r="A72" s="257" t="s">
        <v>836</v>
      </c>
      <c r="B72" s="258" t="s">
        <v>823</v>
      </c>
      <c r="C72" s="259" t="s">
        <v>824</v>
      </c>
      <c r="D72" s="257" t="s">
        <v>219</v>
      </c>
      <c r="E72" s="257" t="s">
        <v>3439</v>
      </c>
      <c r="F72" s="257" t="s">
        <v>837</v>
      </c>
      <c r="G72" s="257" t="s">
        <v>838</v>
      </c>
      <c r="H72" s="257" t="s">
        <v>839</v>
      </c>
      <c r="I72" s="248"/>
      <c r="J72" s="56"/>
      <c r="K72" s="246" t="s">
        <v>3629</v>
      </c>
      <c r="L72" s="246" t="s">
        <v>840</v>
      </c>
      <c r="M72" s="246" t="s">
        <v>198</v>
      </c>
      <c r="N72" s="246" t="s">
        <v>830</v>
      </c>
      <c r="O72" s="202" t="s">
        <v>831</v>
      </c>
      <c r="P72" s="288"/>
      <c r="Q72" s="54" t="s">
        <v>832</v>
      </c>
      <c r="R72" s="54" t="s">
        <v>841</v>
      </c>
      <c r="S72" s="257" t="s">
        <v>842</v>
      </c>
      <c r="T72" s="257" t="s">
        <v>843</v>
      </c>
      <c r="U72" s="295" t="s">
        <v>3438</v>
      </c>
      <c r="V72" s="257"/>
      <c r="W72" s="289"/>
      <c r="Y72" s="289"/>
      <c r="AA72" s="130">
        <f>IF(OR(J72="Fail",ISBLANK(J72)),INDEX('Issue Code Table'!C:C,MATCH(N:N,'Issue Code Table'!A:A,0)),IF(M72="Critical",6,IF(M72="Significant",5,IF(M72="Moderate",3,2))))</f>
        <v>3</v>
      </c>
    </row>
    <row r="73" spans="1:27" ht="204" x14ac:dyDescent="0.25">
      <c r="A73" s="257" t="s">
        <v>844</v>
      </c>
      <c r="B73" s="257" t="s">
        <v>823</v>
      </c>
      <c r="C73" s="260" t="s">
        <v>824</v>
      </c>
      <c r="D73" s="257" t="s">
        <v>219</v>
      </c>
      <c r="E73" s="257" t="s">
        <v>845</v>
      </c>
      <c r="F73" s="257" t="s">
        <v>846</v>
      </c>
      <c r="G73" s="257" t="s">
        <v>847</v>
      </c>
      <c r="H73" s="257" t="s">
        <v>848</v>
      </c>
      <c r="I73" s="71"/>
      <c r="J73" s="56"/>
      <c r="K73" s="54" t="s">
        <v>3630</v>
      </c>
      <c r="L73" s="54"/>
      <c r="M73" s="252" t="s">
        <v>198</v>
      </c>
      <c r="N73" s="251" t="s">
        <v>830</v>
      </c>
      <c r="O73" s="202" t="s">
        <v>831</v>
      </c>
      <c r="P73" s="288"/>
      <c r="Q73" s="54" t="s">
        <v>832</v>
      </c>
      <c r="R73" s="54" t="s">
        <v>849</v>
      </c>
      <c r="S73" s="257" t="s">
        <v>850</v>
      </c>
      <c r="T73" s="257" t="s">
        <v>851</v>
      </c>
      <c r="U73" s="295" t="s">
        <v>3440</v>
      </c>
      <c r="V73" s="257"/>
      <c r="W73" s="289"/>
      <c r="Y73" s="289"/>
      <c r="AA73" s="130">
        <f>IF(OR(J73="Fail",ISBLANK(J73)),INDEX('Issue Code Table'!C:C,MATCH(N:N,'Issue Code Table'!A:A,0)),IF(M73="Critical",6,IF(M73="Significant",5,IF(M73="Moderate",3,2))))</f>
        <v>3</v>
      </c>
    </row>
    <row r="74" spans="1:27" ht="89.25" x14ac:dyDescent="0.25">
      <c r="A74" s="257" t="s">
        <v>852</v>
      </c>
      <c r="B74" s="258" t="s">
        <v>180</v>
      </c>
      <c r="C74" s="259" t="s">
        <v>181</v>
      </c>
      <c r="D74" s="257" t="s">
        <v>219</v>
      </c>
      <c r="E74" s="257" t="s">
        <v>3441</v>
      </c>
      <c r="F74" s="257" t="s">
        <v>853</v>
      </c>
      <c r="G74" s="257" t="s">
        <v>854</v>
      </c>
      <c r="H74" s="257" t="s">
        <v>855</v>
      </c>
      <c r="I74" s="55"/>
      <c r="J74" s="56"/>
      <c r="K74" s="55" t="s">
        <v>856</v>
      </c>
      <c r="L74" s="55"/>
      <c r="M74" s="54" t="s">
        <v>140</v>
      </c>
      <c r="N74" s="54" t="s">
        <v>185</v>
      </c>
      <c r="O74" s="202" t="s">
        <v>186</v>
      </c>
      <c r="P74" s="288"/>
      <c r="Q74" s="54" t="s">
        <v>857</v>
      </c>
      <c r="R74" s="54" t="s">
        <v>858</v>
      </c>
      <c r="S74" s="257" t="s">
        <v>859</v>
      </c>
      <c r="T74" s="257" t="s">
        <v>860</v>
      </c>
      <c r="U74" s="295" t="s">
        <v>3442</v>
      </c>
      <c r="V74" s="295" t="s">
        <v>3443</v>
      </c>
      <c r="W74" s="289"/>
      <c r="Y74" s="289"/>
      <c r="AA74" s="130">
        <f>IF(OR(J74="Fail",ISBLANK(J74)),INDEX('Issue Code Table'!C:C,MATCH(N:N,'Issue Code Table'!A:A,0)),IF(M74="Critical",6,IF(M74="Significant",5,IF(M74="Moderate",3,2))))</f>
        <v>5</v>
      </c>
    </row>
    <row r="75" spans="1:27" ht="114.75" x14ac:dyDescent="0.25">
      <c r="A75" s="257" t="s">
        <v>861</v>
      </c>
      <c r="B75" s="258" t="s">
        <v>180</v>
      </c>
      <c r="C75" s="259" t="s">
        <v>181</v>
      </c>
      <c r="D75" s="257" t="s">
        <v>219</v>
      </c>
      <c r="E75" s="257" t="s">
        <v>862</v>
      </c>
      <c r="F75" s="257" t="s">
        <v>863</v>
      </c>
      <c r="G75" s="262" t="s">
        <v>864</v>
      </c>
      <c r="H75" s="257" t="s">
        <v>865</v>
      </c>
      <c r="I75" s="55"/>
      <c r="J75" s="56"/>
      <c r="K75" s="55" t="s">
        <v>866</v>
      </c>
      <c r="L75" s="55"/>
      <c r="M75" s="54" t="s">
        <v>140</v>
      </c>
      <c r="N75" s="54" t="s">
        <v>185</v>
      </c>
      <c r="O75" s="202" t="s">
        <v>186</v>
      </c>
      <c r="P75" s="288"/>
      <c r="Q75" s="54" t="s">
        <v>857</v>
      </c>
      <c r="R75" s="54" t="s">
        <v>867</v>
      </c>
      <c r="S75" s="257" t="s">
        <v>868</v>
      </c>
      <c r="T75" s="257" t="s">
        <v>869</v>
      </c>
      <c r="U75" s="295" t="s">
        <v>3444</v>
      </c>
      <c r="V75" s="295" t="s">
        <v>3445</v>
      </c>
      <c r="W75" s="289"/>
      <c r="Y75" s="289"/>
      <c r="AA75" s="130">
        <f>IF(OR(J75="Fail",ISBLANK(J75)),INDEX('Issue Code Table'!C:C,MATCH(N:N,'Issue Code Table'!A:A,0)),IF(M75="Critical",6,IF(M75="Significant",5,IF(M75="Moderate",3,2))))</f>
        <v>5</v>
      </c>
    </row>
    <row r="76" spans="1:27" ht="76.5" x14ac:dyDescent="0.25">
      <c r="A76" s="257" t="s">
        <v>870</v>
      </c>
      <c r="B76" s="257" t="s">
        <v>180</v>
      </c>
      <c r="C76" s="259" t="s">
        <v>181</v>
      </c>
      <c r="D76" s="257" t="s">
        <v>219</v>
      </c>
      <c r="E76" s="257" t="s">
        <v>871</v>
      </c>
      <c r="F76" s="257" t="s">
        <v>872</v>
      </c>
      <c r="G76" s="257" t="s">
        <v>873</v>
      </c>
      <c r="H76" s="257" t="s">
        <v>874</v>
      </c>
      <c r="I76" s="55"/>
      <c r="J76" s="56"/>
      <c r="K76" s="55" t="s">
        <v>875</v>
      </c>
      <c r="L76" s="55"/>
      <c r="M76" s="54" t="s">
        <v>140</v>
      </c>
      <c r="N76" s="54" t="s">
        <v>185</v>
      </c>
      <c r="O76" s="202" t="s">
        <v>186</v>
      </c>
      <c r="P76" s="288"/>
      <c r="Q76" s="54" t="s">
        <v>857</v>
      </c>
      <c r="R76" s="54" t="s">
        <v>876</v>
      </c>
      <c r="S76" s="257" t="s">
        <v>647</v>
      </c>
      <c r="T76" s="257" t="s">
        <v>877</v>
      </c>
      <c r="U76" s="295" t="s">
        <v>3446</v>
      </c>
      <c r="V76" s="295" t="s">
        <v>3447</v>
      </c>
      <c r="W76" s="289"/>
      <c r="Y76" s="289"/>
      <c r="AA76" s="130">
        <f>IF(OR(J76="Fail",ISBLANK(J76)),INDEX('Issue Code Table'!C:C,MATCH(N:N,'Issue Code Table'!A:A,0)),IF(M76="Critical",6,IF(M76="Significant",5,IF(M76="Moderate",3,2))))</f>
        <v>5</v>
      </c>
    </row>
    <row r="77" spans="1:27" ht="76.5" x14ac:dyDescent="0.25">
      <c r="A77" s="257" t="s">
        <v>878</v>
      </c>
      <c r="B77" s="258" t="s">
        <v>180</v>
      </c>
      <c r="C77" s="259" t="s">
        <v>181</v>
      </c>
      <c r="D77" s="257" t="s">
        <v>219</v>
      </c>
      <c r="E77" s="257" t="s">
        <v>879</v>
      </c>
      <c r="F77" s="257" t="s">
        <v>880</v>
      </c>
      <c r="G77" s="257" t="s">
        <v>881</v>
      </c>
      <c r="H77" s="257" t="s">
        <v>882</v>
      </c>
      <c r="I77" s="55"/>
      <c r="J77" s="56"/>
      <c r="K77" s="55" t="s">
        <v>883</v>
      </c>
      <c r="L77" s="55"/>
      <c r="M77" s="54" t="s">
        <v>140</v>
      </c>
      <c r="N77" s="54" t="s">
        <v>185</v>
      </c>
      <c r="O77" s="202" t="s">
        <v>186</v>
      </c>
      <c r="P77" s="288"/>
      <c r="Q77" s="54" t="s">
        <v>857</v>
      </c>
      <c r="R77" s="54" t="s">
        <v>884</v>
      </c>
      <c r="S77" s="257" t="s">
        <v>885</v>
      </c>
      <c r="T77" s="257" t="s">
        <v>886</v>
      </c>
      <c r="U77" s="295" t="s">
        <v>3448</v>
      </c>
      <c r="V77" s="295" t="s">
        <v>3449</v>
      </c>
      <c r="W77" s="289"/>
      <c r="Y77" s="289"/>
      <c r="AA77" s="130">
        <f>IF(OR(J77="Fail",ISBLANK(J77)),INDEX('Issue Code Table'!C:C,MATCH(N:N,'Issue Code Table'!A:A,0)),IF(M77="Critical",6,IF(M77="Significant",5,IF(M77="Moderate",3,2))))</f>
        <v>5</v>
      </c>
    </row>
    <row r="78" spans="1:27" ht="76.5" x14ac:dyDescent="0.25">
      <c r="A78" s="257" t="s">
        <v>887</v>
      </c>
      <c r="B78" s="258" t="s">
        <v>180</v>
      </c>
      <c r="C78" s="259" t="s">
        <v>181</v>
      </c>
      <c r="D78" s="257" t="s">
        <v>219</v>
      </c>
      <c r="E78" s="257" t="s">
        <v>3452</v>
      </c>
      <c r="F78" s="257" t="s">
        <v>720</v>
      </c>
      <c r="G78" s="257" t="s">
        <v>888</v>
      </c>
      <c r="H78" s="257" t="s">
        <v>889</v>
      </c>
      <c r="I78" s="55"/>
      <c r="J78" s="56"/>
      <c r="K78" s="55" t="s">
        <v>890</v>
      </c>
      <c r="L78" s="55"/>
      <c r="M78" s="54" t="s">
        <v>140</v>
      </c>
      <c r="N78" s="54" t="s">
        <v>185</v>
      </c>
      <c r="O78" s="202" t="s">
        <v>186</v>
      </c>
      <c r="P78" s="288"/>
      <c r="Q78" s="54" t="s">
        <v>857</v>
      </c>
      <c r="R78" s="54" t="s">
        <v>891</v>
      </c>
      <c r="S78" s="257" t="s">
        <v>892</v>
      </c>
      <c r="T78" s="257" t="s">
        <v>893</v>
      </c>
      <c r="U78" s="295" t="s">
        <v>3450</v>
      </c>
      <c r="V78" s="295" t="s">
        <v>3451</v>
      </c>
      <c r="W78" s="289"/>
      <c r="Y78" s="289"/>
      <c r="AA78" s="130">
        <f>IF(OR(J78="Fail",ISBLANK(J78)),INDEX('Issue Code Table'!C:C,MATCH(N:N,'Issue Code Table'!A:A,0)),IF(M78="Critical",6,IF(M78="Significant",5,IF(M78="Moderate",3,2))))</f>
        <v>5</v>
      </c>
    </row>
    <row r="79" spans="1:27" ht="140.25" x14ac:dyDescent="0.25">
      <c r="A79" s="257" t="s">
        <v>894</v>
      </c>
      <c r="B79" s="257" t="s">
        <v>180</v>
      </c>
      <c r="C79" s="259" t="s">
        <v>181</v>
      </c>
      <c r="D79" s="257" t="s">
        <v>219</v>
      </c>
      <c r="E79" s="257" t="s">
        <v>895</v>
      </c>
      <c r="F79" s="257" t="s">
        <v>896</v>
      </c>
      <c r="G79" s="257" t="s">
        <v>897</v>
      </c>
      <c r="H79" s="258" t="s">
        <v>898</v>
      </c>
      <c r="I79" s="247"/>
      <c r="J79" s="56"/>
      <c r="K79" s="55" t="s">
        <v>899</v>
      </c>
      <c r="L79" s="55"/>
      <c r="M79" s="55" t="s">
        <v>140</v>
      </c>
      <c r="N79" s="55" t="s">
        <v>225</v>
      </c>
      <c r="O79" s="202" t="s">
        <v>226</v>
      </c>
      <c r="P79" s="288"/>
      <c r="Q79" s="54" t="s">
        <v>900</v>
      </c>
      <c r="R79" s="54" t="s">
        <v>901</v>
      </c>
      <c r="S79" s="257" t="s">
        <v>902</v>
      </c>
      <c r="T79" s="257" t="s">
        <v>903</v>
      </c>
      <c r="U79" s="295" t="s">
        <v>3453</v>
      </c>
      <c r="V79" s="295" t="s">
        <v>3454</v>
      </c>
      <c r="W79" s="289"/>
      <c r="Y79" s="289"/>
      <c r="AA79" s="130">
        <f>IF(OR(J79="Fail",ISBLANK(J79)),INDEX('Issue Code Table'!C:C,MATCH(N:N,'Issue Code Table'!A:A,0)),IF(M79="Critical",6,IF(M79="Significant",5,IF(M79="Moderate",3,2))))</f>
        <v>5</v>
      </c>
    </row>
    <row r="80" spans="1:27" ht="191.25" x14ac:dyDescent="0.25">
      <c r="A80" s="257" t="s">
        <v>904</v>
      </c>
      <c r="B80" s="257" t="s">
        <v>180</v>
      </c>
      <c r="C80" s="260" t="s">
        <v>181</v>
      </c>
      <c r="D80" s="257" t="s">
        <v>219</v>
      </c>
      <c r="E80" s="257" t="s">
        <v>905</v>
      </c>
      <c r="F80" s="257" t="s">
        <v>906</v>
      </c>
      <c r="G80" s="257" t="s">
        <v>907</v>
      </c>
      <c r="H80" s="258" t="s">
        <v>908</v>
      </c>
      <c r="I80" s="55"/>
      <c r="J80" s="56"/>
      <c r="K80" s="54" t="s">
        <v>909</v>
      </c>
      <c r="L80" s="54"/>
      <c r="M80" s="72" t="s">
        <v>140</v>
      </c>
      <c r="N80" s="72" t="s">
        <v>225</v>
      </c>
      <c r="O80" s="202" t="s">
        <v>226</v>
      </c>
      <c r="P80" s="288"/>
      <c r="Q80" s="54" t="s">
        <v>910</v>
      </c>
      <c r="R80" s="54" t="s">
        <v>911</v>
      </c>
      <c r="S80" s="257" t="s">
        <v>912</v>
      </c>
      <c r="T80" s="257" t="s">
        <v>913</v>
      </c>
      <c r="U80" s="295" t="s">
        <v>3455</v>
      </c>
      <c r="V80" s="295" t="s">
        <v>3456</v>
      </c>
      <c r="W80" s="289"/>
      <c r="Y80" s="289"/>
      <c r="AA80" s="130">
        <f>IF(OR(J80="Fail",ISBLANK(J80)),INDEX('Issue Code Table'!C:C,MATCH(N:N,'Issue Code Table'!A:A,0)),IF(M80="Critical",6,IF(M80="Significant",5,IF(M80="Moderate",3,2))))</f>
        <v>5</v>
      </c>
    </row>
    <row r="81" spans="1:27" ht="280.5" x14ac:dyDescent="0.25">
      <c r="A81" s="257" t="s">
        <v>914</v>
      </c>
      <c r="B81" s="258" t="s">
        <v>180</v>
      </c>
      <c r="C81" s="259" t="s">
        <v>181</v>
      </c>
      <c r="D81" s="257" t="s">
        <v>219</v>
      </c>
      <c r="E81" s="257" t="s">
        <v>3472</v>
      </c>
      <c r="F81" s="257" t="s">
        <v>916</v>
      </c>
      <c r="G81" s="257" t="s">
        <v>917</v>
      </c>
      <c r="H81" s="258" t="s">
        <v>918</v>
      </c>
      <c r="I81" s="55"/>
      <c r="J81" s="56"/>
      <c r="K81" s="54" t="s">
        <v>919</v>
      </c>
      <c r="L81" s="54"/>
      <c r="M81" s="72" t="s">
        <v>140</v>
      </c>
      <c r="N81" s="72" t="s">
        <v>225</v>
      </c>
      <c r="O81" s="202" t="s">
        <v>226</v>
      </c>
      <c r="P81" s="288"/>
      <c r="Q81" s="54" t="s">
        <v>910</v>
      </c>
      <c r="R81" s="54" t="s">
        <v>920</v>
      </c>
      <c r="S81" s="257" t="s">
        <v>921</v>
      </c>
      <c r="T81" s="257" t="s">
        <v>922</v>
      </c>
      <c r="U81" s="257" t="s">
        <v>3457</v>
      </c>
      <c r="V81" s="257" t="s">
        <v>3458</v>
      </c>
      <c r="W81" s="289"/>
      <c r="Y81" s="289"/>
      <c r="AA81" s="130">
        <f>IF(OR(J81="Fail",ISBLANK(J81)),INDEX('Issue Code Table'!C:C,MATCH(N:N,'Issue Code Table'!A:A,0)),IF(M81="Critical",6,IF(M81="Significant",5,IF(M81="Moderate",3,2))))</f>
        <v>5</v>
      </c>
    </row>
    <row r="82" spans="1:27" ht="293.25" x14ac:dyDescent="0.25">
      <c r="A82" s="257" t="s">
        <v>923</v>
      </c>
      <c r="B82" s="258" t="s">
        <v>924</v>
      </c>
      <c r="C82" s="259" t="s">
        <v>925</v>
      </c>
      <c r="D82" s="257" t="s">
        <v>219</v>
      </c>
      <c r="E82" s="257" t="s">
        <v>3471</v>
      </c>
      <c r="F82" s="257" t="s">
        <v>926</v>
      </c>
      <c r="G82" s="257" t="s">
        <v>927</v>
      </c>
      <c r="H82" s="258" t="s">
        <v>928</v>
      </c>
      <c r="I82" s="55"/>
      <c r="J82" s="56"/>
      <c r="K82" s="54" t="s">
        <v>929</v>
      </c>
      <c r="L82" s="274"/>
      <c r="M82" s="72" t="s">
        <v>140</v>
      </c>
      <c r="N82" s="72" t="s">
        <v>225</v>
      </c>
      <c r="O82" s="202" t="s">
        <v>226</v>
      </c>
      <c r="P82" s="288"/>
      <c r="Q82" s="54" t="s">
        <v>930</v>
      </c>
      <c r="R82" s="54" t="s">
        <v>931</v>
      </c>
      <c r="S82" s="257" t="s">
        <v>932</v>
      </c>
      <c r="T82" s="257" t="s">
        <v>933</v>
      </c>
      <c r="U82" s="257" t="s">
        <v>3459</v>
      </c>
      <c r="V82" s="257" t="s">
        <v>3460</v>
      </c>
      <c r="W82" s="289"/>
      <c r="Y82" s="289"/>
      <c r="AA82" s="130">
        <f>IF(OR(J82="Fail",ISBLANK(J82)),INDEX('Issue Code Table'!C:C,MATCH(N:N,'Issue Code Table'!A:A,0)),IF(M82="Critical",6,IF(M82="Significant",5,IF(M82="Moderate",3,2))))</f>
        <v>5</v>
      </c>
    </row>
    <row r="83" spans="1:27" ht="280.5" x14ac:dyDescent="0.25">
      <c r="A83" s="257" t="s">
        <v>934</v>
      </c>
      <c r="B83" s="258" t="s">
        <v>924</v>
      </c>
      <c r="C83" s="259" t="s">
        <v>925</v>
      </c>
      <c r="D83" s="257" t="s">
        <v>219</v>
      </c>
      <c r="E83" s="257" t="s">
        <v>3469</v>
      </c>
      <c r="F83" s="257" t="s">
        <v>935</v>
      </c>
      <c r="G83" s="257" t="s">
        <v>936</v>
      </c>
      <c r="H83" s="258" t="s">
        <v>937</v>
      </c>
      <c r="I83" s="55"/>
      <c r="J83" s="56"/>
      <c r="K83" s="54" t="s">
        <v>938</v>
      </c>
      <c r="L83" s="55"/>
      <c r="M83" s="72" t="s">
        <v>140</v>
      </c>
      <c r="N83" s="72" t="s">
        <v>225</v>
      </c>
      <c r="O83" s="202" t="s">
        <v>226</v>
      </c>
      <c r="P83" s="288"/>
      <c r="Q83" s="54" t="s">
        <v>930</v>
      </c>
      <c r="R83" s="54" t="s">
        <v>939</v>
      </c>
      <c r="S83" s="257" t="s">
        <v>940</v>
      </c>
      <c r="T83" s="257" t="s">
        <v>941</v>
      </c>
      <c r="U83" s="257" t="s">
        <v>3461</v>
      </c>
      <c r="V83" s="257" t="s">
        <v>3462</v>
      </c>
      <c r="W83" s="289"/>
      <c r="Y83" s="289"/>
      <c r="AA83" s="130">
        <f>IF(OR(J83="Fail",ISBLANK(J83)),INDEX('Issue Code Table'!C:C,MATCH(N:N,'Issue Code Table'!A:A,0)),IF(M83="Critical",6,IF(M83="Significant",5,IF(M83="Moderate",3,2))))</f>
        <v>5</v>
      </c>
    </row>
    <row r="84" spans="1:27" ht="280.5" x14ac:dyDescent="0.25">
      <c r="A84" s="257" t="s">
        <v>942</v>
      </c>
      <c r="B84" s="258" t="s">
        <v>924</v>
      </c>
      <c r="C84" s="259" t="s">
        <v>925</v>
      </c>
      <c r="D84" s="257" t="s">
        <v>219</v>
      </c>
      <c r="E84" s="257" t="s">
        <v>3470</v>
      </c>
      <c r="F84" s="257" t="s">
        <v>943</v>
      </c>
      <c r="G84" s="257" t="s">
        <v>944</v>
      </c>
      <c r="H84" s="258" t="s">
        <v>945</v>
      </c>
      <c r="I84" s="55"/>
      <c r="J84" s="56"/>
      <c r="K84" s="54" t="s">
        <v>946</v>
      </c>
      <c r="L84" s="55"/>
      <c r="M84" s="72" t="s">
        <v>140</v>
      </c>
      <c r="N84" s="72" t="s">
        <v>225</v>
      </c>
      <c r="O84" s="202" t="s">
        <v>226</v>
      </c>
      <c r="P84" s="288"/>
      <c r="Q84" s="54" t="s">
        <v>930</v>
      </c>
      <c r="R84" s="54" t="s">
        <v>947</v>
      </c>
      <c r="S84" s="257" t="s">
        <v>948</v>
      </c>
      <c r="T84" s="257" t="s">
        <v>949</v>
      </c>
      <c r="U84" s="257" t="s">
        <v>3463</v>
      </c>
      <c r="V84" s="257" t="s">
        <v>3464</v>
      </c>
      <c r="W84" s="289"/>
      <c r="Y84" s="289"/>
      <c r="AA84" s="130">
        <f>IF(OR(J84="Fail",ISBLANK(J84)),INDEX('Issue Code Table'!C:C,MATCH(N:N,'Issue Code Table'!A:A,0)),IF(M84="Critical",6,IF(M84="Significant",5,IF(M84="Moderate",3,2))))</f>
        <v>5</v>
      </c>
    </row>
    <row r="85" spans="1:27" ht="280.5" x14ac:dyDescent="0.25">
      <c r="A85" s="257" t="s">
        <v>950</v>
      </c>
      <c r="B85" s="261" t="s">
        <v>951</v>
      </c>
      <c r="C85" s="261" t="s">
        <v>952</v>
      </c>
      <c r="D85" s="257" t="s">
        <v>219</v>
      </c>
      <c r="E85" s="257" t="s">
        <v>953</v>
      </c>
      <c r="F85" s="257" t="s">
        <v>954</v>
      </c>
      <c r="G85" s="257" t="s">
        <v>955</v>
      </c>
      <c r="H85" s="258" t="s">
        <v>956</v>
      </c>
      <c r="I85" s="55"/>
      <c r="J85" s="56"/>
      <c r="K85" s="54" t="s">
        <v>957</v>
      </c>
      <c r="L85" s="55"/>
      <c r="M85" s="55" t="s">
        <v>151</v>
      </c>
      <c r="N85" s="55" t="s">
        <v>193</v>
      </c>
      <c r="O85" s="202" t="s">
        <v>194</v>
      </c>
      <c r="P85" s="288"/>
      <c r="Q85" s="54" t="s">
        <v>930</v>
      </c>
      <c r="R85" s="54" t="s">
        <v>958</v>
      </c>
      <c r="S85" s="257" t="s">
        <v>959</v>
      </c>
      <c r="T85" s="257" t="s">
        <v>960</v>
      </c>
      <c r="U85" s="257" t="s">
        <v>3465</v>
      </c>
      <c r="V85" s="257" t="s">
        <v>3466</v>
      </c>
      <c r="W85" s="289"/>
      <c r="Y85" s="289"/>
      <c r="AA85" s="130">
        <f>IF(OR(J85="Fail",ISBLANK(J85)),INDEX('Issue Code Table'!C:C,MATCH(N:N,'Issue Code Table'!A:A,0)),IF(M85="Critical",6,IF(M85="Significant",5,IF(M85="Moderate",3,2))))</f>
        <v>2</v>
      </c>
    </row>
    <row r="86" spans="1:27" ht="216.75" x14ac:dyDescent="0.25">
      <c r="A86" s="257" t="s">
        <v>961</v>
      </c>
      <c r="B86" s="258" t="s">
        <v>962</v>
      </c>
      <c r="C86" s="259" t="s">
        <v>963</v>
      </c>
      <c r="D86" s="257" t="s">
        <v>219</v>
      </c>
      <c r="E86" s="257" t="s">
        <v>3467</v>
      </c>
      <c r="F86" s="257" t="s">
        <v>964</v>
      </c>
      <c r="G86" s="257" t="s">
        <v>965</v>
      </c>
      <c r="H86" s="258" t="s">
        <v>966</v>
      </c>
      <c r="I86" s="55"/>
      <c r="J86" s="56"/>
      <c r="K86" s="54" t="s">
        <v>967</v>
      </c>
      <c r="L86" s="55"/>
      <c r="M86" s="55" t="s">
        <v>140</v>
      </c>
      <c r="N86" s="55" t="s">
        <v>968</v>
      </c>
      <c r="O86" s="202" t="s">
        <v>969</v>
      </c>
      <c r="P86" s="288"/>
      <c r="Q86" s="54" t="s">
        <v>930</v>
      </c>
      <c r="R86" s="54" t="s">
        <v>970</v>
      </c>
      <c r="S86" s="257" t="s">
        <v>971</v>
      </c>
      <c r="T86" s="257" t="s">
        <v>972</v>
      </c>
      <c r="U86" s="257" t="s">
        <v>973</v>
      </c>
      <c r="V86" s="257" t="s">
        <v>3631</v>
      </c>
      <c r="W86" s="289"/>
      <c r="Y86" s="289"/>
      <c r="AA86" s="130">
        <f>IF(OR(J86="Fail",ISBLANK(J86)),INDEX('Issue Code Table'!C:C,MATCH(N:N,'Issue Code Table'!A:A,0)),IF(M86="Critical",6,IF(M86="Significant",5,IF(M86="Moderate",3,2))))</f>
        <v>5</v>
      </c>
    </row>
    <row r="87" spans="1:27" ht="216.75" x14ac:dyDescent="0.25">
      <c r="A87" s="257" t="s">
        <v>974</v>
      </c>
      <c r="B87" s="258" t="s">
        <v>962</v>
      </c>
      <c r="C87" s="259" t="s">
        <v>963</v>
      </c>
      <c r="D87" s="257" t="s">
        <v>219</v>
      </c>
      <c r="E87" s="257" t="s">
        <v>3468</v>
      </c>
      <c r="F87" s="257" t="s">
        <v>975</v>
      </c>
      <c r="G87" s="257" t="s">
        <v>976</v>
      </c>
      <c r="H87" s="258" t="s">
        <v>977</v>
      </c>
      <c r="I87" s="55"/>
      <c r="J87" s="56"/>
      <c r="K87" s="54" t="s">
        <v>978</v>
      </c>
      <c r="L87" s="55"/>
      <c r="M87" s="55" t="s">
        <v>140</v>
      </c>
      <c r="N87" s="55" t="s">
        <v>968</v>
      </c>
      <c r="O87" s="202" t="s">
        <v>969</v>
      </c>
      <c r="P87" s="288"/>
      <c r="Q87" s="54" t="s">
        <v>930</v>
      </c>
      <c r="R87" s="54" t="s">
        <v>979</v>
      </c>
      <c r="S87" s="257" t="s">
        <v>980</v>
      </c>
      <c r="T87" s="257" t="s">
        <v>981</v>
      </c>
      <c r="U87" s="257" t="s">
        <v>982</v>
      </c>
      <c r="V87" s="257" t="s">
        <v>3632</v>
      </c>
      <c r="W87" s="289"/>
      <c r="Y87" s="289"/>
      <c r="AA87" s="130">
        <f>IF(OR(J87="Fail",ISBLANK(J87)),INDEX('Issue Code Table'!C:C,MATCH(N:N,'Issue Code Table'!A:A,0)),IF(M87="Critical",6,IF(M87="Significant",5,IF(M87="Moderate",3,2))))</f>
        <v>5</v>
      </c>
    </row>
    <row r="88" spans="1:27" ht="242.25" x14ac:dyDescent="0.25">
      <c r="A88" s="257" t="s">
        <v>983</v>
      </c>
      <c r="B88" s="261" t="s">
        <v>984</v>
      </c>
      <c r="C88" s="261" t="s">
        <v>985</v>
      </c>
      <c r="D88" s="257" t="s">
        <v>219</v>
      </c>
      <c r="E88" s="257" t="s">
        <v>986</v>
      </c>
      <c r="F88" s="257" t="s">
        <v>987</v>
      </c>
      <c r="G88" s="257" t="s">
        <v>988</v>
      </c>
      <c r="H88" s="258" t="s">
        <v>989</v>
      </c>
      <c r="I88" s="55"/>
      <c r="J88" s="56"/>
      <c r="K88" s="54" t="s">
        <v>990</v>
      </c>
      <c r="L88" s="55"/>
      <c r="M88" s="55" t="s">
        <v>140</v>
      </c>
      <c r="N88" s="55" t="s">
        <v>968</v>
      </c>
      <c r="O88" s="202" t="s">
        <v>969</v>
      </c>
      <c r="P88" s="288"/>
      <c r="Q88" s="54" t="s">
        <v>930</v>
      </c>
      <c r="R88" s="54" t="s">
        <v>991</v>
      </c>
      <c r="S88" s="257" t="s">
        <v>992</v>
      </c>
      <c r="T88" s="257" t="s">
        <v>993</v>
      </c>
      <c r="U88" s="257" t="s">
        <v>3473</v>
      </c>
      <c r="V88" s="257" t="s">
        <v>3474</v>
      </c>
      <c r="W88" s="289"/>
      <c r="Y88" s="289"/>
      <c r="AA88" s="130">
        <f>IF(OR(J88="Fail",ISBLANK(J88)),INDEX('Issue Code Table'!C:C,MATCH(N:N,'Issue Code Table'!A:A,0)),IF(M88="Critical",6,IF(M88="Significant",5,IF(M88="Moderate",3,2))))</f>
        <v>5</v>
      </c>
    </row>
    <row r="89" spans="1:27" ht="242.25" x14ac:dyDescent="0.25">
      <c r="A89" s="257" t="s">
        <v>994</v>
      </c>
      <c r="B89" s="258" t="s">
        <v>962</v>
      </c>
      <c r="C89" s="259" t="s">
        <v>963</v>
      </c>
      <c r="D89" s="257" t="s">
        <v>219</v>
      </c>
      <c r="E89" s="257" t="s">
        <v>995</v>
      </c>
      <c r="F89" s="257" t="s">
        <v>996</v>
      </c>
      <c r="G89" s="257" t="s">
        <v>997</v>
      </c>
      <c r="H89" s="258" t="s">
        <v>998</v>
      </c>
      <c r="I89" s="55"/>
      <c r="J89" s="56"/>
      <c r="K89" s="54" t="s">
        <v>999</v>
      </c>
      <c r="L89" s="55"/>
      <c r="M89" s="55" t="s">
        <v>140</v>
      </c>
      <c r="N89" s="55" t="s">
        <v>968</v>
      </c>
      <c r="O89" s="202" t="s">
        <v>969</v>
      </c>
      <c r="P89" s="288"/>
      <c r="Q89" s="54" t="s">
        <v>930</v>
      </c>
      <c r="R89" s="54" t="s">
        <v>1000</v>
      </c>
      <c r="S89" s="257" t="s">
        <v>1001</v>
      </c>
      <c r="T89" s="257" t="s">
        <v>1002</v>
      </c>
      <c r="U89" s="257" t="s">
        <v>3475</v>
      </c>
      <c r="V89" s="257" t="s">
        <v>3476</v>
      </c>
      <c r="W89" s="289"/>
      <c r="Y89" s="289"/>
      <c r="AA89" s="130">
        <f>IF(OR(J89="Fail",ISBLANK(J89)),INDEX('Issue Code Table'!C:C,MATCH(N:N,'Issue Code Table'!A:A,0)),IF(M89="Critical",6,IF(M89="Significant",5,IF(M89="Moderate",3,2))))</f>
        <v>5</v>
      </c>
    </row>
    <row r="90" spans="1:27" ht="255" x14ac:dyDescent="0.25">
      <c r="A90" s="257" t="s">
        <v>1003</v>
      </c>
      <c r="B90" s="258" t="s">
        <v>180</v>
      </c>
      <c r="C90" s="259" t="s">
        <v>181</v>
      </c>
      <c r="D90" s="257" t="s">
        <v>219</v>
      </c>
      <c r="E90" s="257" t="s">
        <v>1004</v>
      </c>
      <c r="F90" s="257" t="s">
        <v>1005</v>
      </c>
      <c r="G90" s="257" t="s">
        <v>1006</v>
      </c>
      <c r="H90" s="258" t="s">
        <v>1007</v>
      </c>
      <c r="I90" s="55"/>
      <c r="J90" s="56"/>
      <c r="K90" s="54" t="s">
        <v>1008</v>
      </c>
      <c r="L90" s="55"/>
      <c r="M90" s="55" t="s">
        <v>140</v>
      </c>
      <c r="N90" s="55" t="s">
        <v>968</v>
      </c>
      <c r="O90" s="202" t="s">
        <v>969</v>
      </c>
      <c r="P90" s="288"/>
      <c r="Q90" s="54" t="s">
        <v>1009</v>
      </c>
      <c r="R90" s="54" t="s">
        <v>1010</v>
      </c>
      <c r="S90" s="257" t="s">
        <v>1011</v>
      </c>
      <c r="T90" s="257" t="s">
        <v>1012</v>
      </c>
      <c r="U90" s="257" t="s">
        <v>1013</v>
      </c>
      <c r="V90" s="257" t="s">
        <v>3633</v>
      </c>
      <c r="W90" s="289"/>
      <c r="Y90" s="289"/>
      <c r="AA90" s="130">
        <f>IF(OR(J90="Fail",ISBLANK(J90)),INDEX('Issue Code Table'!C:C,MATCH(N:N,'Issue Code Table'!A:A,0)),IF(M90="Critical",6,IF(M90="Significant",5,IF(M90="Moderate",3,2))))</f>
        <v>5</v>
      </c>
    </row>
    <row r="91" spans="1:27" ht="280.5" x14ac:dyDescent="0.25">
      <c r="A91" s="257" t="s">
        <v>1014</v>
      </c>
      <c r="B91" s="258" t="s">
        <v>180</v>
      </c>
      <c r="C91" s="259" t="s">
        <v>181</v>
      </c>
      <c r="D91" s="257" t="s">
        <v>219</v>
      </c>
      <c r="E91" s="257" t="s">
        <v>1015</v>
      </c>
      <c r="F91" s="257" t="s">
        <v>1016</v>
      </c>
      <c r="G91" s="257" t="s">
        <v>1017</v>
      </c>
      <c r="H91" s="258" t="s">
        <v>1018</v>
      </c>
      <c r="I91" s="55"/>
      <c r="J91" s="56"/>
      <c r="K91" s="54" t="s">
        <v>1019</v>
      </c>
      <c r="L91" s="55"/>
      <c r="M91" s="55" t="s">
        <v>140</v>
      </c>
      <c r="N91" s="55" t="s">
        <v>968</v>
      </c>
      <c r="O91" s="202" t="s">
        <v>969</v>
      </c>
      <c r="P91" s="288"/>
      <c r="Q91" s="54" t="s">
        <v>1009</v>
      </c>
      <c r="R91" s="54" t="s">
        <v>1020</v>
      </c>
      <c r="S91" s="257" t="s">
        <v>1021</v>
      </c>
      <c r="T91" s="257" t="s">
        <v>1022</v>
      </c>
      <c r="U91" s="257" t="s">
        <v>3477</v>
      </c>
      <c r="V91" s="257" t="s">
        <v>3478</v>
      </c>
      <c r="W91" s="289"/>
      <c r="Y91" s="289"/>
      <c r="AA91" s="130">
        <f>IF(OR(J91="Fail",ISBLANK(J91)),INDEX('Issue Code Table'!C:C,MATCH(N:N,'Issue Code Table'!A:A,0)),IF(M91="Critical",6,IF(M91="Significant",5,IF(M91="Moderate",3,2))))</f>
        <v>5</v>
      </c>
    </row>
    <row r="92" spans="1:27" ht="140.25" x14ac:dyDescent="0.25">
      <c r="A92" s="257" t="s">
        <v>1023</v>
      </c>
      <c r="B92" s="258" t="s">
        <v>180</v>
      </c>
      <c r="C92" s="259" t="s">
        <v>181</v>
      </c>
      <c r="D92" s="257" t="s">
        <v>219</v>
      </c>
      <c r="E92" s="257" t="s">
        <v>1024</v>
      </c>
      <c r="F92" s="257" t="s">
        <v>1025</v>
      </c>
      <c r="G92" s="257" t="s">
        <v>1026</v>
      </c>
      <c r="H92" s="258" t="s">
        <v>1027</v>
      </c>
      <c r="I92" s="55"/>
      <c r="J92" s="56"/>
      <c r="K92" s="54" t="s">
        <v>1028</v>
      </c>
      <c r="L92" s="55"/>
      <c r="M92" s="72" t="s">
        <v>140</v>
      </c>
      <c r="N92" s="72" t="s">
        <v>225</v>
      </c>
      <c r="O92" s="202" t="s">
        <v>226</v>
      </c>
      <c r="P92" s="288"/>
      <c r="Q92" s="54" t="s">
        <v>1009</v>
      </c>
      <c r="R92" s="54" t="s">
        <v>1029</v>
      </c>
      <c r="S92" s="257" t="s">
        <v>1030</v>
      </c>
      <c r="T92" s="257" t="s">
        <v>1031</v>
      </c>
      <c r="U92" s="257" t="s">
        <v>3634</v>
      </c>
      <c r="V92" s="296" t="s">
        <v>3481</v>
      </c>
      <c r="W92" s="289"/>
      <c r="Y92" s="289"/>
      <c r="AA92" s="130">
        <f>IF(OR(J92="Fail",ISBLANK(J92)),INDEX('Issue Code Table'!C:C,MATCH(N:N,'Issue Code Table'!A:A,0)),IF(M92="Critical",6,IF(M92="Significant",5,IF(M92="Moderate",3,2))))</f>
        <v>5</v>
      </c>
    </row>
    <row r="93" spans="1:27" ht="114.75" x14ac:dyDescent="0.25">
      <c r="A93" s="257" t="s">
        <v>1032</v>
      </c>
      <c r="B93" s="258" t="s">
        <v>180</v>
      </c>
      <c r="C93" s="259" t="s">
        <v>181</v>
      </c>
      <c r="D93" s="257" t="s">
        <v>219</v>
      </c>
      <c r="E93" s="257" t="s">
        <v>1033</v>
      </c>
      <c r="F93" s="257" t="s">
        <v>1034</v>
      </c>
      <c r="G93" s="257" t="s">
        <v>1035</v>
      </c>
      <c r="H93" s="258" t="s">
        <v>1036</v>
      </c>
      <c r="I93" s="55"/>
      <c r="J93" s="56"/>
      <c r="K93" s="54" t="s">
        <v>1037</v>
      </c>
      <c r="L93" s="55"/>
      <c r="M93" s="72" t="s">
        <v>140</v>
      </c>
      <c r="N93" s="72" t="s">
        <v>225</v>
      </c>
      <c r="O93" s="202" t="s">
        <v>226</v>
      </c>
      <c r="P93" s="288"/>
      <c r="Q93" s="54" t="s">
        <v>1038</v>
      </c>
      <c r="R93" s="54" t="s">
        <v>1039</v>
      </c>
      <c r="S93" s="257" t="s">
        <v>1040</v>
      </c>
      <c r="T93" s="257" t="s">
        <v>1041</v>
      </c>
      <c r="U93" s="257" t="s">
        <v>3479</v>
      </c>
      <c r="V93" s="296" t="s">
        <v>3480</v>
      </c>
      <c r="W93" s="289"/>
      <c r="Y93" s="289"/>
      <c r="AA93" s="130">
        <f>IF(OR(J93="Fail",ISBLANK(J93)),INDEX('Issue Code Table'!C:C,MATCH(N:N,'Issue Code Table'!A:A,0)),IF(M93="Critical",6,IF(M93="Significant",5,IF(M93="Moderate",3,2))))</f>
        <v>5</v>
      </c>
    </row>
    <row r="94" spans="1:27" ht="165.75" x14ac:dyDescent="0.25">
      <c r="A94" s="257" t="s">
        <v>1042</v>
      </c>
      <c r="B94" s="257" t="s">
        <v>144</v>
      </c>
      <c r="C94" s="74" t="s">
        <v>145</v>
      </c>
      <c r="D94" s="257" t="s">
        <v>219</v>
      </c>
      <c r="E94" s="257" t="s">
        <v>1043</v>
      </c>
      <c r="F94" s="257" t="s">
        <v>1044</v>
      </c>
      <c r="G94" s="257" t="s">
        <v>1045</v>
      </c>
      <c r="H94" s="258" t="s">
        <v>1046</v>
      </c>
      <c r="I94" s="55"/>
      <c r="J94" s="56"/>
      <c r="K94" s="54" t="s">
        <v>1047</v>
      </c>
      <c r="L94" s="55"/>
      <c r="M94" s="55" t="s">
        <v>140</v>
      </c>
      <c r="N94" s="55" t="s">
        <v>329</v>
      </c>
      <c r="O94" s="202" t="s">
        <v>330</v>
      </c>
      <c r="P94" s="288"/>
      <c r="Q94" s="54" t="s">
        <v>1038</v>
      </c>
      <c r="R94" s="54" t="s">
        <v>1048</v>
      </c>
      <c r="S94" s="257" t="s">
        <v>1049</v>
      </c>
      <c r="T94" s="257" t="s">
        <v>1050</v>
      </c>
      <c r="U94" s="257" t="s">
        <v>3482</v>
      </c>
      <c r="V94" s="296" t="s">
        <v>3483</v>
      </c>
      <c r="W94" s="289"/>
      <c r="Y94" s="289"/>
      <c r="AA94" s="130">
        <f>IF(OR(J94="Fail",ISBLANK(J94)),INDEX('Issue Code Table'!C:C,MATCH(N:N,'Issue Code Table'!A:A,0)),IF(M94="Critical",6,IF(M94="Significant",5,IF(M94="Moderate",3,2))))</f>
        <v>5</v>
      </c>
    </row>
    <row r="95" spans="1:27" ht="89.25" x14ac:dyDescent="0.25">
      <c r="A95" s="257" t="s">
        <v>1051</v>
      </c>
      <c r="B95" s="257" t="s">
        <v>144</v>
      </c>
      <c r="C95" s="74" t="s">
        <v>145</v>
      </c>
      <c r="D95" s="257" t="s">
        <v>219</v>
      </c>
      <c r="E95" s="257" t="s">
        <v>1052</v>
      </c>
      <c r="F95" s="257" t="s">
        <v>1053</v>
      </c>
      <c r="G95" s="257" t="s">
        <v>1054</v>
      </c>
      <c r="H95" s="258" t="s">
        <v>1055</v>
      </c>
      <c r="I95" s="55"/>
      <c r="J95" s="56"/>
      <c r="K95" s="54" t="s">
        <v>1056</v>
      </c>
      <c r="L95" s="55"/>
      <c r="M95" s="55" t="s">
        <v>140</v>
      </c>
      <c r="N95" s="55" t="s">
        <v>329</v>
      </c>
      <c r="O95" s="202" t="s">
        <v>330</v>
      </c>
      <c r="P95" s="288"/>
      <c r="Q95" s="54" t="s">
        <v>1038</v>
      </c>
      <c r="R95" s="54" t="s">
        <v>1057</v>
      </c>
      <c r="S95" s="257" t="s">
        <v>1058</v>
      </c>
      <c r="T95" s="257" t="s">
        <v>1059</v>
      </c>
      <c r="U95" s="257" t="s">
        <v>3484</v>
      </c>
      <c r="V95" s="296" t="s">
        <v>3635</v>
      </c>
      <c r="W95" s="289"/>
      <c r="Y95" s="289"/>
      <c r="AA95" s="130">
        <f>IF(OR(J95="Fail",ISBLANK(J95)),INDEX('Issue Code Table'!C:C,MATCH(N:N,'Issue Code Table'!A:A,0)),IF(M95="Critical",6,IF(M95="Significant",5,IF(M95="Moderate",3,2))))</f>
        <v>5</v>
      </c>
    </row>
    <row r="96" spans="1:27" ht="102" x14ac:dyDescent="0.25">
      <c r="A96" s="257" t="s">
        <v>1060</v>
      </c>
      <c r="B96" s="257" t="s">
        <v>445</v>
      </c>
      <c r="C96" s="74" t="s">
        <v>446</v>
      </c>
      <c r="D96" s="257" t="s">
        <v>219</v>
      </c>
      <c r="E96" s="257" t="s">
        <v>1061</v>
      </c>
      <c r="F96" s="257" t="s">
        <v>1062</v>
      </c>
      <c r="G96" s="257" t="s">
        <v>1063</v>
      </c>
      <c r="H96" s="258" t="s">
        <v>1064</v>
      </c>
      <c r="I96" s="55"/>
      <c r="J96" s="56"/>
      <c r="K96" s="54" t="s">
        <v>1065</v>
      </c>
      <c r="L96" s="55"/>
      <c r="M96" s="55" t="s">
        <v>140</v>
      </c>
      <c r="N96" s="55" t="s">
        <v>329</v>
      </c>
      <c r="O96" s="202" t="s">
        <v>330</v>
      </c>
      <c r="P96" s="288"/>
      <c r="Q96" s="54" t="s">
        <v>1038</v>
      </c>
      <c r="R96" s="54" t="s">
        <v>1066</v>
      </c>
      <c r="S96" s="257" t="s">
        <v>1067</v>
      </c>
      <c r="T96" s="257" t="s">
        <v>1068</v>
      </c>
      <c r="U96" s="257" t="s">
        <v>3485</v>
      </c>
      <c r="V96" s="296" t="s">
        <v>3636</v>
      </c>
      <c r="W96" s="289"/>
      <c r="Y96" s="289"/>
      <c r="AA96" s="130">
        <f>IF(OR(J96="Fail",ISBLANK(J96)),INDEX('Issue Code Table'!C:C,MATCH(N:N,'Issue Code Table'!A:A,0)),IF(M96="Critical",6,IF(M96="Significant",5,IF(M96="Moderate",3,2))))</f>
        <v>5</v>
      </c>
    </row>
    <row r="97" spans="1:27" ht="102" x14ac:dyDescent="0.25">
      <c r="A97" s="257" t="s">
        <v>1069</v>
      </c>
      <c r="B97" s="257" t="s">
        <v>445</v>
      </c>
      <c r="C97" s="74" t="s">
        <v>446</v>
      </c>
      <c r="D97" s="257" t="s">
        <v>219</v>
      </c>
      <c r="E97" s="257" t="s">
        <v>1070</v>
      </c>
      <c r="F97" s="257" t="s">
        <v>1071</v>
      </c>
      <c r="G97" s="257" t="s">
        <v>1072</v>
      </c>
      <c r="H97" s="258" t="s">
        <v>1073</v>
      </c>
      <c r="I97" s="55"/>
      <c r="J97" s="56"/>
      <c r="K97" s="54" t="s">
        <v>1074</v>
      </c>
      <c r="L97" s="55"/>
      <c r="M97" s="55" t="s">
        <v>140</v>
      </c>
      <c r="N97" s="55" t="s">
        <v>329</v>
      </c>
      <c r="O97" s="202" t="s">
        <v>330</v>
      </c>
      <c r="P97" s="288"/>
      <c r="Q97" s="54" t="s">
        <v>1038</v>
      </c>
      <c r="R97" s="54" t="s">
        <v>1075</v>
      </c>
      <c r="S97" s="257" t="s">
        <v>1076</v>
      </c>
      <c r="T97" s="257" t="s">
        <v>1077</v>
      </c>
      <c r="U97" s="257" t="s">
        <v>3486</v>
      </c>
      <c r="V97" s="296" t="s">
        <v>3487</v>
      </c>
      <c r="W97" s="289"/>
      <c r="Y97" s="289"/>
      <c r="AA97" s="130">
        <f>IF(OR(J97="Fail",ISBLANK(J97)),INDEX('Issue Code Table'!C:C,MATCH(N:N,'Issue Code Table'!A:A,0)),IF(M97="Critical",6,IF(M97="Significant",5,IF(M97="Moderate",3,2))))</f>
        <v>5</v>
      </c>
    </row>
    <row r="98" spans="1:27" ht="102" x14ac:dyDescent="0.25">
      <c r="A98" s="257" t="s">
        <v>1078</v>
      </c>
      <c r="B98" s="258" t="s">
        <v>180</v>
      </c>
      <c r="C98" s="259" t="s">
        <v>181</v>
      </c>
      <c r="D98" s="257" t="s">
        <v>219</v>
      </c>
      <c r="E98" s="257" t="s">
        <v>3489</v>
      </c>
      <c r="F98" s="257" t="s">
        <v>1079</v>
      </c>
      <c r="G98" s="257" t="s">
        <v>1080</v>
      </c>
      <c r="H98" s="258" t="s">
        <v>1081</v>
      </c>
      <c r="I98" s="55"/>
      <c r="J98" s="56"/>
      <c r="K98" s="54" t="s">
        <v>1082</v>
      </c>
      <c r="L98" s="55"/>
      <c r="M98" s="55" t="s">
        <v>140</v>
      </c>
      <c r="N98" s="55" t="s">
        <v>225</v>
      </c>
      <c r="O98" s="202" t="s">
        <v>226</v>
      </c>
      <c r="P98" s="288"/>
      <c r="Q98" s="54" t="s">
        <v>1083</v>
      </c>
      <c r="R98" s="54" t="s">
        <v>1084</v>
      </c>
      <c r="S98" s="257" t="s">
        <v>1085</v>
      </c>
      <c r="T98" s="257" t="s">
        <v>1086</v>
      </c>
      <c r="U98" s="257" t="s">
        <v>3490</v>
      </c>
      <c r="V98" s="296" t="s">
        <v>3491</v>
      </c>
      <c r="W98" s="289"/>
      <c r="Y98" s="289"/>
      <c r="AA98" s="130">
        <f>IF(OR(J98="Fail",ISBLANK(J98)),INDEX('Issue Code Table'!C:C,MATCH(N:N,'Issue Code Table'!A:A,0)),IF(M98="Critical",6,IF(M98="Significant",5,IF(M98="Moderate",3,2))))</f>
        <v>5</v>
      </c>
    </row>
    <row r="99" spans="1:27" ht="127.5" x14ac:dyDescent="0.25">
      <c r="A99" s="257" t="s">
        <v>1087</v>
      </c>
      <c r="B99" s="258" t="s">
        <v>180</v>
      </c>
      <c r="C99" s="259" t="s">
        <v>181</v>
      </c>
      <c r="D99" s="257" t="s">
        <v>219</v>
      </c>
      <c r="E99" s="257" t="s">
        <v>3488</v>
      </c>
      <c r="F99" s="257" t="s">
        <v>1088</v>
      </c>
      <c r="G99" s="257" t="s">
        <v>1089</v>
      </c>
      <c r="H99" s="258" t="s">
        <v>395</v>
      </c>
      <c r="I99" s="55"/>
      <c r="J99" s="56"/>
      <c r="K99" s="54" t="s">
        <v>1090</v>
      </c>
      <c r="L99" s="55"/>
      <c r="M99" s="55" t="s">
        <v>140</v>
      </c>
      <c r="N99" s="55" t="s">
        <v>225</v>
      </c>
      <c r="O99" s="202" t="s">
        <v>226</v>
      </c>
      <c r="P99" s="288"/>
      <c r="Q99" s="54" t="s">
        <v>1083</v>
      </c>
      <c r="R99" s="54" t="s">
        <v>1091</v>
      </c>
      <c r="S99" s="257" t="s">
        <v>1092</v>
      </c>
      <c r="T99" s="257" t="s">
        <v>1093</v>
      </c>
      <c r="U99" s="257" t="s">
        <v>3492</v>
      </c>
      <c r="V99" s="296" t="s">
        <v>3493</v>
      </c>
      <c r="W99" s="289"/>
      <c r="Y99" s="289"/>
      <c r="AA99" s="130">
        <f>IF(OR(J99="Fail",ISBLANK(J99)),INDEX('Issue Code Table'!C:C,MATCH(N:N,'Issue Code Table'!A:A,0)),IF(M99="Critical",6,IF(M99="Significant",5,IF(M99="Moderate",3,2))))</f>
        <v>5</v>
      </c>
    </row>
    <row r="100" spans="1:27" ht="102" x14ac:dyDescent="0.25">
      <c r="A100" s="257" t="s">
        <v>1094</v>
      </c>
      <c r="B100" s="258" t="s">
        <v>180</v>
      </c>
      <c r="C100" s="259" t="s">
        <v>181</v>
      </c>
      <c r="D100" s="257" t="s">
        <v>219</v>
      </c>
      <c r="E100" s="257" t="s">
        <v>3494</v>
      </c>
      <c r="F100" s="257" t="s">
        <v>1095</v>
      </c>
      <c r="G100" s="257" t="s">
        <v>1096</v>
      </c>
      <c r="H100" s="258" t="s">
        <v>1097</v>
      </c>
      <c r="I100" s="55"/>
      <c r="J100" s="56"/>
      <c r="K100" s="54" t="s">
        <v>1098</v>
      </c>
      <c r="L100" s="55"/>
      <c r="M100" s="55" t="s">
        <v>140</v>
      </c>
      <c r="N100" s="55" t="s">
        <v>225</v>
      </c>
      <c r="O100" s="202" t="s">
        <v>226</v>
      </c>
      <c r="P100" s="288"/>
      <c r="Q100" s="54" t="s">
        <v>1083</v>
      </c>
      <c r="R100" s="54" t="s">
        <v>1099</v>
      </c>
      <c r="S100" s="257" t="s">
        <v>1092</v>
      </c>
      <c r="T100" s="257" t="s">
        <v>1100</v>
      </c>
      <c r="U100" s="257" t="s">
        <v>3496</v>
      </c>
      <c r="V100" s="296" t="s">
        <v>3497</v>
      </c>
      <c r="W100" s="289"/>
      <c r="Y100" s="289"/>
      <c r="AA100" s="130">
        <f>IF(OR(J100="Fail",ISBLANK(J100)),INDEX('Issue Code Table'!C:C,MATCH(N:N,'Issue Code Table'!A:A,0)),IF(M100="Critical",6,IF(M100="Significant",5,IF(M100="Moderate",3,2))))</f>
        <v>5</v>
      </c>
    </row>
    <row r="101" spans="1:27" ht="102" x14ac:dyDescent="0.25">
      <c r="A101" s="257" t="s">
        <v>1101</v>
      </c>
      <c r="B101" s="258" t="s">
        <v>180</v>
      </c>
      <c r="C101" s="259" t="s">
        <v>181</v>
      </c>
      <c r="D101" s="257" t="s">
        <v>219</v>
      </c>
      <c r="E101" s="257" t="s">
        <v>3495</v>
      </c>
      <c r="F101" s="257" t="s">
        <v>1102</v>
      </c>
      <c r="G101" s="257" t="s">
        <v>1103</v>
      </c>
      <c r="H101" s="258" t="s">
        <v>1104</v>
      </c>
      <c r="I101" s="55"/>
      <c r="J101" s="56"/>
      <c r="K101" s="54" t="s">
        <v>1105</v>
      </c>
      <c r="L101" s="55"/>
      <c r="M101" s="55" t="s">
        <v>140</v>
      </c>
      <c r="N101" s="55" t="s">
        <v>225</v>
      </c>
      <c r="O101" s="202" t="s">
        <v>226</v>
      </c>
      <c r="P101" s="288"/>
      <c r="Q101" s="54" t="s">
        <v>1083</v>
      </c>
      <c r="R101" s="54" t="s">
        <v>1106</v>
      </c>
      <c r="S101" s="257" t="s">
        <v>1092</v>
      </c>
      <c r="T101" s="257" t="s">
        <v>1107</v>
      </c>
      <c r="U101" s="257" t="s">
        <v>3498</v>
      </c>
      <c r="V101" s="296" t="s">
        <v>3499</v>
      </c>
      <c r="W101" s="289"/>
      <c r="Y101" s="289"/>
      <c r="AA101" s="130">
        <f>IF(OR(J101="Fail",ISBLANK(J101)),INDEX('Issue Code Table'!C:C,MATCH(N:N,'Issue Code Table'!A:A,0)),IF(M101="Critical",6,IF(M101="Significant",5,IF(M101="Moderate",3,2))))</f>
        <v>5</v>
      </c>
    </row>
    <row r="102" spans="1:27" ht="76.5" x14ac:dyDescent="0.25">
      <c r="A102" s="257" t="s">
        <v>1108</v>
      </c>
      <c r="B102" s="258" t="s">
        <v>180</v>
      </c>
      <c r="C102" s="259" t="s">
        <v>250</v>
      </c>
      <c r="D102" s="257" t="s">
        <v>219</v>
      </c>
      <c r="E102" s="257" t="s">
        <v>1109</v>
      </c>
      <c r="F102" s="257" t="s">
        <v>3637</v>
      </c>
      <c r="G102" s="257" t="s">
        <v>1110</v>
      </c>
      <c r="H102" s="258" t="s">
        <v>1111</v>
      </c>
      <c r="I102" s="55"/>
      <c r="J102" s="56"/>
      <c r="K102" s="54" t="s">
        <v>1112</v>
      </c>
      <c r="L102" s="54"/>
      <c r="M102" s="249" t="s">
        <v>140</v>
      </c>
      <c r="N102" s="250" t="s">
        <v>225</v>
      </c>
      <c r="O102" s="202" t="s">
        <v>226</v>
      </c>
      <c r="P102" s="288"/>
      <c r="Q102" s="54" t="s">
        <v>1113</v>
      </c>
      <c r="R102" s="54" t="s">
        <v>1114</v>
      </c>
      <c r="S102" s="257" t="s">
        <v>1115</v>
      </c>
      <c r="T102" s="257" t="s">
        <v>1116</v>
      </c>
      <c r="U102" s="257" t="s">
        <v>3500</v>
      </c>
      <c r="V102" s="296" t="s">
        <v>3501</v>
      </c>
      <c r="W102" s="289"/>
      <c r="Y102" s="289"/>
      <c r="AA102" s="130">
        <f>IF(OR(J102="Fail",ISBLANK(J102)),INDEX('Issue Code Table'!C:C,MATCH(N:N,'Issue Code Table'!A:A,0)),IF(M102="Critical",6,IF(M102="Significant",5,IF(M102="Moderate",3,2))))</f>
        <v>5</v>
      </c>
    </row>
    <row r="103" spans="1:27" ht="127.5" x14ac:dyDescent="0.25">
      <c r="A103" s="257" t="s">
        <v>1117</v>
      </c>
      <c r="B103" s="258" t="s">
        <v>445</v>
      </c>
      <c r="C103" s="259" t="s">
        <v>1118</v>
      </c>
      <c r="D103" s="257" t="s">
        <v>219</v>
      </c>
      <c r="E103" s="257" t="s">
        <v>1119</v>
      </c>
      <c r="F103" s="257" t="s">
        <v>1120</v>
      </c>
      <c r="G103" s="257" t="s">
        <v>1121</v>
      </c>
      <c r="H103" s="258" t="s">
        <v>1122</v>
      </c>
      <c r="I103" s="55"/>
      <c r="J103" s="56"/>
      <c r="K103" s="54" t="s">
        <v>1123</v>
      </c>
      <c r="L103" s="54"/>
      <c r="M103" s="249" t="s">
        <v>140</v>
      </c>
      <c r="N103" s="250" t="s">
        <v>225</v>
      </c>
      <c r="O103" s="202" t="s">
        <v>226</v>
      </c>
      <c r="P103" s="288"/>
      <c r="Q103" s="54" t="s">
        <v>1113</v>
      </c>
      <c r="R103" s="54" t="s">
        <v>1124</v>
      </c>
      <c r="S103" s="257" t="s">
        <v>1125</v>
      </c>
      <c r="T103" s="257" t="s">
        <v>1126</v>
      </c>
      <c r="U103" s="257" t="s">
        <v>3502</v>
      </c>
      <c r="V103" s="296" t="s">
        <v>3503</v>
      </c>
      <c r="W103" s="289"/>
      <c r="Y103" s="289"/>
      <c r="AA103" s="130">
        <f>IF(OR(J103="Fail",ISBLANK(J103)),INDEX('Issue Code Table'!C:C,MATCH(N:N,'Issue Code Table'!A:A,0)),IF(M103="Critical",6,IF(M103="Significant",5,IF(M103="Moderate",3,2))))</f>
        <v>5</v>
      </c>
    </row>
    <row r="104" spans="1:27" ht="280.5" x14ac:dyDescent="0.25">
      <c r="A104" s="257" t="s">
        <v>1127</v>
      </c>
      <c r="B104" s="258" t="s">
        <v>924</v>
      </c>
      <c r="C104" s="259" t="s">
        <v>925</v>
      </c>
      <c r="D104" s="257" t="s">
        <v>206</v>
      </c>
      <c r="E104" s="257" t="s">
        <v>1128</v>
      </c>
      <c r="F104" s="257" t="s">
        <v>1129</v>
      </c>
      <c r="G104" s="257" t="s">
        <v>1130</v>
      </c>
      <c r="H104" s="258" t="s">
        <v>1131</v>
      </c>
      <c r="I104" s="55"/>
      <c r="J104" s="56"/>
      <c r="K104" s="54" t="s">
        <v>1132</v>
      </c>
      <c r="L104" s="54"/>
      <c r="M104" s="249" t="s">
        <v>140</v>
      </c>
      <c r="N104" s="250" t="s">
        <v>225</v>
      </c>
      <c r="O104" s="202" t="s">
        <v>226</v>
      </c>
      <c r="P104" s="288"/>
      <c r="Q104" s="54" t="s">
        <v>1113</v>
      </c>
      <c r="R104" s="54" t="s">
        <v>1133</v>
      </c>
      <c r="S104" s="257" t="s">
        <v>1134</v>
      </c>
      <c r="T104" s="257" t="s">
        <v>1135</v>
      </c>
      <c r="U104" s="257" t="s">
        <v>3504</v>
      </c>
      <c r="V104" s="296" t="s">
        <v>3638</v>
      </c>
      <c r="W104" s="289"/>
      <c r="Y104" s="289"/>
      <c r="AA104" s="130">
        <f>IF(OR(J104="Fail",ISBLANK(J104)),INDEX('Issue Code Table'!C:C,MATCH(N:N,'Issue Code Table'!A:A,0)),IF(M104="Critical",6,IF(M104="Significant",5,IF(M104="Moderate",3,2))))</f>
        <v>5</v>
      </c>
    </row>
    <row r="105" spans="1:27" ht="357" x14ac:dyDescent="0.25">
      <c r="A105" s="257" t="s">
        <v>1136</v>
      </c>
      <c r="B105" s="258" t="s">
        <v>924</v>
      </c>
      <c r="C105" s="259" t="s">
        <v>925</v>
      </c>
      <c r="D105" s="257" t="s">
        <v>206</v>
      </c>
      <c r="E105" s="257" t="s">
        <v>1137</v>
      </c>
      <c r="F105" s="257" t="s">
        <v>1138</v>
      </c>
      <c r="G105" s="257" t="s">
        <v>1139</v>
      </c>
      <c r="H105" s="258" t="s">
        <v>3639</v>
      </c>
      <c r="I105" s="55"/>
      <c r="J105" s="56"/>
      <c r="K105" s="54" t="s">
        <v>1140</v>
      </c>
      <c r="L105" s="54"/>
      <c r="M105" s="249" t="s">
        <v>140</v>
      </c>
      <c r="N105" s="250" t="s">
        <v>225</v>
      </c>
      <c r="O105" s="202" t="s">
        <v>226</v>
      </c>
      <c r="P105" s="288"/>
      <c r="Q105" s="54" t="s">
        <v>1113</v>
      </c>
      <c r="R105" s="54" t="s">
        <v>1141</v>
      </c>
      <c r="S105" s="257" t="s">
        <v>1142</v>
      </c>
      <c r="T105" s="257" t="s">
        <v>1143</v>
      </c>
      <c r="U105" s="257" t="s">
        <v>3505</v>
      </c>
      <c r="V105" s="296" t="s">
        <v>3670</v>
      </c>
      <c r="W105" s="289"/>
      <c r="Y105" s="289"/>
      <c r="AA105" s="130">
        <f>IF(OR(J105="Fail",ISBLANK(J105)),INDEX('Issue Code Table'!C:C,MATCH(N:N,'Issue Code Table'!A:A,0)),IF(M105="Critical",6,IF(M105="Significant",5,IF(M105="Moderate",3,2))))</f>
        <v>5</v>
      </c>
    </row>
    <row r="106" spans="1:27" ht="409.5" x14ac:dyDescent="0.25">
      <c r="A106" s="257" t="s">
        <v>1144</v>
      </c>
      <c r="B106" s="258" t="s">
        <v>180</v>
      </c>
      <c r="C106" s="259" t="s">
        <v>250</v>
      </c>
      <c r="D106" s="257" t="s">
        <v>206</v>
      </c>
      <c r="E106" s="257" t="s">
        <v>3640</v>
      </c>
      <c r="F106" s="257" t="s">
        <v>1145</v>
      </c>
      <c r="G106" s="257" t="s">
        <v>1146</v>
      </c>
      <c r="H106" s="258" t="s">
        <v>1147</v>
      </c>
      <c r="I106" s="55"/>
      <c r="J106" s="56"/>
      <c r="K106" s="54" t="s">
        <v>3641</v>
      </c>
      <c r="L106" s="54"/>
      <c r="M106" s="249" t="s">
        <v>140</v>
      </c>
      <c r="N106" s="250" t="s">
        <v>225</v>
      </c>
      <c r="O106" s="202" t="s">
        <v>226</v>
      </c>
      <c r="P106" s="288"/>
      <c r="Q106" s="54" t="s">
        <v>1113</v>
      </c>
      <c r="R106" s="54" t="s">
        <v>1148</v>
      </c>
      <c r="S106" s="257" t="s">
        <v>1149</v>
      </c>
      <c r="T106" s="257" t="s">
        <v>1150</v>
      </c>
      <c r="U106" s="257" t="s">
        <v>3506</v>
      </c>
      <c r="V106" s="296" t="s">
        <v>3507</v>
      </c>
      <c r="W106" s="289"/>
      <c r="Y106" s="289"/>
      <c r="AA106" s="130">
        <f>IF(OR(J106="Fail",ISBLANK(J106)),INDEX('Issue Code Table'!C:C,MATCH(N:N,'Issue Code Table'!A:A,0)),IF(M106="Critical",6,IF(M106="Significant",5,IF(M106="Moderate",3,2))))</f>
        <v>5</v>
      </c>
    </row>
    <row r="107" spans="1:27" ht="89.25" x14ac:dyDescent="0.25">
      <c r="A107" s="257" t="s">
        <v>1151</v>
      </c>
      <c r="B107" s="258" t="s">
        <v>155</v>
      </c>
      <c r="C107" s="259" t="s">
        <v>1152</v>
      </c>
      <c r="D107" s="257" t="s">
        <v>206</v>
      </c>
      <c r="E107" s="257" t="s">
        <v>1153</v>
      </c>
      <c r="F107" s="257" t="s">
        <v>1154</v>
      </c>
      <c r="G107" s="257" t="s">
        <v>1155</v>
      </c>
      <c r="H107" s="258" t="s">
        <v>3642</v>
      </c>
      <c r="I107" s="55"/>
      <c r="J107" s="56"/>
      <c r="K107" s="54" t="s">
        <v>1156</v>
      </c>
      <c r="L107" s="55"/>
      <c r="M107" s="55" t="s">
        <v>151</v>
      </c>
      <c r="N107" s="55" t="s">
        <v>1157</v>
      </c>
      <c r="O107" s="202" t="s">
        <v>1158</v>
      </c>
      <c r="P107" s="288"/>
      <c r="Q107" s="54" t="s">
        <v>1159</v>
      </c>
      <c r="R107" s="54" t="s">
        <v>1160</v>
      </c>
      <c r="S107" s="257" t="s">
        <v>1161</v>
      </c>
      <c r="T107" s="257" t="s">
        <v>1162</v>
      </c>
      <c r="U107" s="257" t="s">
        <v>3508</v>
      </c>
      <c r="V107" s="257"/>
      <c r="W107" s="289"/>
      <c r="Y107" s="289"/>
      <c r="AA107" s="130">
        <f>IF(OR(J107="Fail",ISBLANK(J107)),INDEX('Issue Code Table'!C:C,MATCH(N:N,'Issue Code Table'!A:A,0)),IF(M107="Critical",6,IF(M107="Significant",5,IF(M107="Moderate",3,2))))</f>
        <v>4</v>
      </c>
    </row>
    <row r="108" spans="1:27" ht="102" x14ac:dyDescent="0.25">
      <c r="A108" s="257" t="s">
        <v>1163</v>
      </c>
      <c r="B108" s="258" t="s">
        <v>951</v>
      </c>
      <c r="C108" s="259" t="s">
        <v>952</v>
      </c>
      <c r="D108" s="257" t="s">
        <v>206</v>
      </c>
      <c r="E108" s="257" t="s">
        <v>1164</v>
      </c>
      <c r="F108" s="257" t="s">
        <v>1165</v>
      </c>
      <c r="G108" s="257" t="s">
        <v>1166</v>
      </c>
      <c r="H108" s="258" t="s">
        <v>1167</v>
      </c>
      <c r="I108" s="55"/>
      <c r="J108" s="56"/>
      <c r="K108" s="54" t="s">
        <v>1168</v>
      </c>
      <c r="L108" s="55"/>
      <c r="M108" s="55" t="s">
        <v>151</v>
      </c>
      <c r="N108" s="55" t="s">
        <v>1169</v>
      </c>
      <c r="O108" s="202" t="s">
        <v>1170</v>
      </c>
      <c r="P108" s="288"/>
      <c r="Q108" s="54" t="s">
        <v>1171</v>
      </c>
      <c r="R108" s="54" t="s">
        <v>1172</v>
      </c>
      <c r="S108" s="257" t="s">
        <v>1173</v>
      </c>
      <c r="T108" s="257" t="s">
        <v>1174</v>
      </c>
      <c r="U108" s="295" t="s">
        <v>3643</v>
      </c>
      <c r="V108" s="257"/>
      <c r="W108" s="289"/>
      <c r="Y108" s="289"/>
      <c r="AA108" s="130">
        <f>IF(OR(J108="Fail",ISBLANK(J108)),INDEX('Issue Code Table'!C:C,MATCH(N:N,'Issue Code Table'!A:A,0)),IF(M108="Critical",6,IF(M108="Significant",5,IF(M108="Moderate",3,2))))</f>
        <v>4</v>
      </c>
    </row>
    <row r="109" spans="1:27" ht="89.25" x14ac:dyDescent="0.25">
      <c r="A109" s="257" t="s">
        <v>1175</v>
      </c>
      <c r="B109" s="258" t="s">
        <v>445</v>
      </c>
      <c r="C109" s="259" t="s">
        <v>1118</v>
      </c>
      <c r="D109" s="257" t="s">
        <v>206</v>
      </c>
      <c r="E109" s="257" t="s">
        <v>1176</v>
      </c>
      <c r="F109" s="257" t="s">
        <v>1177</v>
      </c>
      <c r="G109" s="257" t="s">
        <v>1178</v>
      </c>
      <c r="H109" s="258" t="s">
        <v>1179</v>
      </c>
      <c r="I109" s="55"/>
      <c r="J109" s="56"/>
      <c r="K109" s="54" t="s">
        <v>1180</v>
      </c>
      <c r="L109" s="55"/>
      <c r="M109" s="55" t="s">
        <v>140</v>
      </c>
      <c r="N109" s="55" t="s">
        <v>329</v>
      </c>
      <c r="O109" s="202" t="s">
        <v>330</v>
      </c>
      <c r="P109" s="288"/>
      <c r="Q109" s="54" t="s">
        <v>1171</v>
      </c>
      <c r="R109" s="54" t="s">
        <v>1181</v>
      </c>
      <c r="S109" s="257" t="s">
        <v>1182</v>
      </c>
      <c r="T109" s="257" t="s">
        <v>1183</v>
      </c>
      <c r="U109" s="257" t="s">
        <v>3509</v>
      </c>
      <c r="V109" s="296" t="s">
        <v>3510</v>
      </c>
      <c r="W109" s="289"/>
      <c r="Y109" s="289"/>
      <c r="AA109" s="130">
        <f>IF(OR(J109="Fail",ISBLANK(J109)),INDEX('Issue Code Table'!C:C,MATCH(N:N,'Issue Code Table'!A:A,0)),IF(M109="Critical",6,IF(M109="Significant",5,IF(M109="Moderate",3,2))))</f>
        <v>5</v>
      </c>
    </row>
    <row r="110" spans="1:27" ht="191.25" x14ac:dyDescent="0.25">
      <c r="A110" s="257" t="s">
        <v>1184</v>
      </c>
      <c r="B110" s="258" t="s">
        <v>951</v>
      </c>
      <c r="C110" s="259" t="s">
        <v>952</v>
      </c>
      <c r="D110" s="257" t="s">
        <v>206</v>
      </c>
      <c r="E110" s="257" t="s">
        <v>1185</v>
      </c>
      <c r="F110" s="257" t="s">
        <v>1186</v>
      </c>
      <c r="G110" s="257" t="s">
        <v>1187</v>
      </c>
      <c r="H110" s="258" t="s">
        <v>1188</v>
      </c>
      <c r="I110" s="55"/>
      <c r="J110" s="56"/>
      <c r="K110" s="54" t="s">
        <v>1189</v>
      </c>
      <c r="L110" s="55"/>
      <c r="M110" s="55" t="s">
        <v>151</v>
      </c>
      <c r="N110" s="55" t="s">
        <v>1169</v>
      </c>
      <c r="O110" s="202" t="s">
        <v>1170</v>
      </c>
      <c r="P110" s="288"/>
      <c r="Q110" s="54" t="s">
        <v>1190</v>
      </c>
      <c r="R110" s="54" t="s">
        <v>1191</v>
      </c>
      <c r="S110" s="257" t="s">
        <v>1192</v>
      </c>
      <c r="T110" s="257" t="s">
        <v>1193</v>
      </c>
      <c r="U110" s="257" t="s">
        <v>3511</v>
      </c>
      <c r="V110" s="257"/>
      <c r="W110" s="289"/>
      <c r="Y110" s="289"/>
      <c r="AA110" s="130">
        <f>IF(OR(J110="Fail",ISBLANK(J110)),INDEX('Issue Code Table'!C:C,MATCH(N:N,'Issue Code Table'!A:A,0)),IF(M110="Critical",6,IF(M110="Significant",5,IF(M110="Moderate",3,2))))</f>
        <v>4</v>
      </c>
    </row>
    <row r="111" spans="1:27" ht="409.5" x14ac:dyDescent="0.25">
      <c r="A111" s="257" t="s">
        <v>1194</v>
      </c>
      <c r="B111" s="258" t="s">
        <v>951</v>
      </c>
      <c r="C111" s="259" t="s">
        <v>952</v>
      </c>
      <c r="D111" s="257" t="s">
        <v>206</v>
      </c>
      <c r="E111" s="257" t="s">
        <v>1195</v>
      </c>
      <c r="F111" s="257" t="s">
        <v>1196</v>
      </c>
      <c r="G111" s="257" t="s">
        <v>1197</v>
      </c>
      <c r="H111" s="258" t="s">
        <v>1198</v>
      </c>
      <c r="I111" s="55"/>
      <c r="J111" s="56"/>
      <c r="K111" s="54" t="s">
        <v>1199</v>
      </c>
      <c r="L111" s="55"/>
      <c r="M111" s="55" t="s">
        <v>151</v>
      </c>
      <c r="N111" s="55" t="s">
        <v>1200</v>
      </c>
      <c r="O111" s="202" t="s">
        <v>1201</v>
      </c>
      <c r="P111" s="288"/>
      <c r="Q111" s="54" t="s">
        <v>1190</v>
      </c>
      <c r="R111" s="54" t="s">
        <v>1202</v>
      </c>
      <c r="S111" s="257" t="s">
        <v>1203</v>
      </c>
      <c r="T111" s="257" t="s">
        <v>1204</v>
      </c>
      <c r="U111" s="257" t="s">
        <v>3512</v>
      </c>
      <c r="V111" s="257"/>
      <c r="W111" s="289"/>
      <c r="Y111" s="289"/>
      <c r="AA111" s="130">
        <f>IF(OR(J111="Fail",ISBLANK(J111)),INDEX('Issue Code Table'!C:C,MATCH(N:N,'Issue Code Table'!A:A,0)),IF(M111="Critical",6,IF(M111="Significant",5,IF(M111="Moderate",3,2))))</f>
        <v>5</v>
      </c>
    </row>
    <row r="112" spans="1:27" ht="89.25" x14ac:dyDescent="0.25">
      <c r="A112" s="257" t="s">
        <v>1205</v>
      </c>
      <c r="B112" s="258" t="s">
        <v>445</v>
      </c>
      <c r="C112" s="74" t="s">
        <v>446</v>
      </c>
      <c r="D112" s="257" t="s">
        <v>206</v>
      </c>
      <c r="E112" s="257" t="s">
        <v>1206</v>
      </c>
      <c r="F112" s="257" t="s">
        <v>1207</v>
      </c>
      <c r="G112" s="257" t="s">
        <v>1208</v>
      </c>
      <c r="H112" s="258" t="s">
        <v>1209</v>
      </c>
      <c r="I112" s="55"/>
      <c r="J112" s="56"/>
      <c r="K112" s="54" t="s">
        <v>1210</v>
      </c>
      <c r="L112" s="55"/>
      <c r="M112" s="55" t="s">
        <v>151</v>
      </c>
      <c r="N112" s="55" t="s">
        <v>177</v>
      </c>
      <c r="O112" s="202" t="s">
        <v>178</v>
      </c>
      <c r="P112" s="288"/>
      <c r="Q112" s="54" t="s">
        <v>1190</v>
      </c>
      <c r="R112" s="54" t="s">
        <v>1211</v>
      </c>
      <c r="S112" s="257" t="s">
        <v>1182</v>
      </c>
      <c r="T112" s="257" t="s">
        <v>1212</v>
      </c>
      <c r="U112" s="257" t="s">
        <v>3644</v>
      </c>
      <c r="V112" s="257"/>
      <c r="W112" s="289"/>
      <c r="Y112" s="289"/>
      <c r="AA112" s="130">
        <f>IF(OR(J112="Fail",ISBLANK(J112)),INDEX('Issue Code Table'!C:C,MATCH(N:N,'Issue Code Table'!A:A,0)),IF(M112="Critical",6,IF(M112="Significant",5,IF(M112="Moderate",3,2))))</f>
        <v>4</v>
      </c>
    </row>
    <row r="113" spans="1:27" ht="165.75" x14ac:dyDescent="0.25">
      <c r="A113" s="257" t="s">
        <v>1213</v>
      </c>
      <c r="B113" s="258" t="s">
        <v>951</v>
      </c>
      <c r="C113" s="259" t="s">
        <v>952</v>
      </c>
      <c r="D113" s="257" t="s">
        <v>206</v>
      </c>
      <c r="E113" s="257" t="s">
        <v>1214</v>
      </c>
      <c r="F113" s="257" t="s">
        <v>1215</v>
      </c>
      <c r="G113" s="257" t="s">
        <v>1216</v>
      </c>
      <c r="H113" s="258" t="s">
        <v>1217</v>
      </c>
      <c r="I113" s="55"/>
      <c r="J113" s="56"/>
      <c r="K113" s="54" t="s">
        <v>1218</v>
      </c>
      <c r="L113" s="55"/>
      <c r="M113" s="55" t="s">
        <v>198</v>
      </c>
      <c r="N113" s="55" t="s">
        <v>1169</v>
      </c>
      <c r="O113" s="202" t="s">
        <v>1170</v>
      </c>
      <c r="P113" s="288"/>
      <c r="Q113" s="54" t="s">
        <v>1190</v>
      </c>
      <c r="R113" s="54" t="s">
        <v>1219</v>
      </c>
      <c r="S113" s="257" t="s">
        <v>1220</v>
      </c>
      <c r="T113" s="257" t="s">
        <v>1221</v>
      </c>
      <c r="U113" s="257" t="s">
        <v>3645</v>
      </c>
      <c r="V113" s="257"/>
      <c r="W113" s="289"/>
      <c r="Y113" s="289"/>
      <c r="AA113" s="130">
        <f>IF(OR(J113="Fail",ISBLANK(J113)),INDEX('Issue Code Table'!C:C,MATCH(N:N,'Issue Code Table'!A:A,0)),IF(M113="Critical",6,IF(M113="Significant",5,IF(M113="Moderate",3,2))))</f>
        <v>4</v>
      </c>
    </row>
    <row r="114" spans="1:27" ht="293.25" x14ac:dyDescent="0.25">
      <c r="A114" s="257" t="s">
        <v>1222</v>
      </c>
      <c r="B114" s="258" t="s">
        <v>180</v>
      </c>
      <c r="C114" s="259" t="s">
        <v>181</v>
      </c>
      <c r="D114" s="257" t="s">
        <v>206</v>
      </c>
      <c r="E114" s="257" t="s">
        <v>1223</v>
      </c>
      <c r="F114" s="257" t="s">
        <v>1224</v>
      </c>
      <c r="G114" s="257" t="s">
        <v>1225</v>
      </c>
      <c r="H114" s="258" t="s">
        <v>1226</v>
      </c>
      <c r="I114" s="55"/>
      <c r="J114" s="56"/>
      <c r="K114" s="54" t="s">
        <v>1227</v>
      </c>
      <c r="L114" s="55"/>
      <c r="M114" s="55" t="s">
        <v>140</v>
      </c>
      <c r="N114" s="55" t="s">
        <v>1228</v>
      </c>
      <c r="O114" s="202" t="s">
        <v>1229</v>
      </c>
      <c r="P114" s="288"/>
      <c r="Q114" s="54" t="s">
        <v>1190</v>
      </c>
      <c r="R114" s="54" t="s">
        <v>1230</v>
      </c>
      <c r="S114" s="257" t="s">
        <v>1231</v>
      </c>
      <c r="T114" s="257" t="s">
        <v>1232</v>
      </c>
      <c r="U114" s="257" t="s">
        <v>3646</v>
      </c>
      <c r="V114" s="257" t="s">
        <v>1233</v>
      </c>
      <c r="W114" s="289"/>
      <c r="Y114" s="289"/>
      <c r="AA114" s="130">
        <f>IF(OR(J114="Fail",ISBLANK(J114)),INDEX('Issue Code Table'!C:C,MATCH(N:N,'Issue Code Table'!A:A,0)),IF(M114="Critical",6,IF(M114="Significant",5,IF(M114="Moderate",3,2))))</f>
        <v>6</v>
      </c>
    </row>
    <row r="115" spans="1:27" ht="191.25" x14ac:dyDescent="0.25">
      <c r="A115" s="257" t="s">
        <v>1234</v>
      </c>
      <c r="B115" s="258" t="s">
        <v>180</v>
      </c>
      <c r="C115" s="259" t="s">
        <v>181</v>
      </c>
      <c r="D115" s="257" t="s">
        <v>206</v>
      </c>
      <c r="E115" s="257" t="s">
        <v>1235</v>
      </c>
      <c r="F115" s="257" t="s">
        <v>1236</v>
      </c>
      <c r="G115" s="257" t="s">
        <v>1237</v>
      </c>
      <c r="H115" s="258" t="s">
        <v>1238</v>
      </c>
      <c r="I115" s="55"/>
      <c r="J115" s="56"/>
      <c r="K115" s="54" t="s">
        <v>1239</v>
      </c>
      <c r="L115" s="55"/>
      <c r="M115" s="55" t="s">
        <v>151</v>
      </c>
      <c r="N115" s="55" t="s">
        <v>1169</v>
      </c>
      <c r="O115" s="202" t="s">
        <v>1170</v>
      </c>
      <c r="P115" s="288"/>
      <c r="Q115" s="54" t="s">
        <v>1240</v>
      </c>
      <c r="R115" s="54" t="s">
        <v>1241</v>
      </c>
      <c r="S115" s="257" t="s">
        <v>1242</v>
      </c>
      <c r="T115" s="257" t="s">
        <v>1243</v>
      </c>
      <c r="U115" s="257" t="s">
        <v>3514</v>
      </c>
      <c r="V115" s="257"/>
      <c r="W115" s="289"/>
      <c r="Y115" s="289"/>
      <c r="AA115" s="130">
        <f>IF(OR(J115="Fail",ISBLANK(J115)),INDEX('Issue Code Table'!C:C,MATCH(N:N,'Issue Code Table'!A:A,0)),IF(M115="Critical",6,IF(M115="Significant",5,IF(M115="Moderate",3,2))))</f>
        <v>4</v>
      </c>
    </row>
    <row r="116" spans="1:27" ht="409.5" x14ac:dyDescent="0.25">
      <c r="A116" s="257" t="s">
        <v>1244</v>
      </c>
      <c r="B116" s="258" t="s">
        <v>188</v>
      </c>
      <c r="C116" s="263" t="s">
        <v>189</v>
      </c>
      <c r="D116" s="257" t="s">
        <v>206</v>
      </c>
      <c r="E116" s="257" t="s">
        <v>1245</v>
      </c>
      <c r="F116" s="257" t="s">
        <v>1246</v>
      </c>
      <c r="G116" s="257" t="s">
        <v>1247</v>
      </c>
      <c r="H116" s="258" t="s">
        <v>1248</v>
      </c>
      <c r="I116" s="55"/>
      <c r="J116" s="56"/>
      <c r="K116" s="54" t="s">
        <v>1249</v>
      </c>
      <c r="L116" s="55"/>
      <c r="M116" s="55" t="s">
        <v>151</v>
      </c>
      <c r="N116" s="55" t="s">
        <v>1200</v>
      </c>
      <c r="O116" s="202" t="s">
        <v>1201</v>
      </c>
      <c r="P116" s="288"/>
      <c r="Q116" s="54" t="s">
        <v>1240</v>
      </c>
      <c r="R116" s="54" t="s">
        <v>1250</v>
      </c>
      <c r="S116" s="257" t="s">
        <v>1251</v>
      </c>
      <c r="T116" s="257" t="s">
        <v>1252</v>
      </c>
      <c r="U116" s="257" t="s">
        <v>3513</v>
      </c>
      <c r="V116" s="257"/>
      <c r="W116" s="289"/>
      <c r="Y116" s="289"/>
      <c r="AA116" s="130">
        <f>IF(OR(J116="Fail",ISBLANK(J116)),INDEX('Issue Code Table'!C:C,MATCH(N:N,'Issue Code Table'!A:A,0)),IF(M116="Critical",6,IF(M116="Significant",5,IF(M116="Moderate",3,2))))</f>
        <v>5</v>
      </c>
    </row>
    <row r="117" spans="1:27" ht="127.5" x14ac:dyDescent="0.25">
      <c r="A117" s="257" t="s">
        <v>1253</v>
      </c>
      <c r="B117" s="258" t="s">
        <v>445</v>
      </c>
      <c r="C117" s="74" t="s">
        <v>446</v>
      </c>
      <c r="D117" s="257" t="s">
        <v>206</v>
      </c>
      <c r="E117" s="257" t="s">
        <v>1254</v>
      </c>
      <c r="F117" s="257" t="s">
        <v>1255</v>
      </c>
      <c r="G117" s="257" t="s">
        <v>1256</v>
      </c>
      <c r="H117" s="258" t="s">
        <v>1257</v>
      </c>
      <c r="I117" s="54"/>
      <c r="J117" s="56"/>
      <c r="K117" s="54" t="s">
        <v>1249</v>
      </c>
      <c r="L117" s="55"/>
      <c r="M117" s="55" t="s">
        <v>151</v>
      </c>
      <c r="N117" s="55" t="s">
        <v>177</v>
      </c>
      <c r="O117" s="202" t="s">
        <v>178</v>
      </c>
      <c r="P117" s="288"/>
      <c r="Q117" s="54" t="s">
        <v>1240</v>
      </c>
      <c r="R117" s="54" t="s">
        <v>1258</v>
      </c>
      <c r="S117" s="257" t="s">
        <v>1259</v>
      </c>
      <c r="T117" s="257" t="s">
        <v>1260</v>
      </c>
      <c r="U117" s="257" t="s">
        <v>1261</v>
      </c>
      <c r="V117" s="257"/>
      <c r="W117" s="289"/>
      <c r="Y117" s="289"/>
      <c r="AA117" s="130">
        <f>IF(OR(J117="Fail",ISBLANK(J117)),INDEX('Issue Code Table'!C:C,MATCH(N:N,'Issue Code Table'!A:A,0)),IF(M117="Critical",6,IF(M117="Significant",5,IF(M117="Moderate",3,2))))</f>
        <v>4</v>
      </c>
    </row>
    <row r="118" spans="1:27" ht="216.75" x14ac:dyDescent="0.25">
      <c r="A118" s="257" t="s">
        <v>1262</v>
      </c>
      <c r="B118" s="258" t="s">
        <v>951</v>
      </c>
      <c r="C118" s="259" t="s">
        <v>952</v>
      </c>
      <c r="D118" s="257" t="s">
        <v>206</v>
      </c>
      <c r="E118" s="257" t="s">
        <v>1263</v>
      </c>
      <c r="F118" s="257" t="s">
        <v>1264</v>
      </c>
      <c r="G118" s="257" t="s">
        <v>1265</v>
      </c>
      <c r="H118" s="258" t="s">
        <v>1266</v>
      </c>
      <c r="I118" s="55"/>
      <c r="J118" s="56"/>
      <c r="K118" s="54" t="s">
        <v>1218</v>
      </c>
      <c r="L118" s="55"/>
      <c r="M118" s="55" t="s">
        <v>198</v>
      </c>
      <c r="N118" s="55" t="s">
        <v>1169</v>
      </c>
      <c r="O118" s="202" t="s">
        <v>1170</v>
      </c>
      <c r="P118" s="288"/>
      <c r="Q118" s="54" t="s">
        <v>1240</v>
      </c>
      <c r="R118" s="54" t="s">
        <v>1267</v>
      </c>
      <c r="S118" s="257" t="s">
        <v>1220</v>
      </c>
      <c r="T118" s="257" t="s">
        <v>1268</v>
      </c>
      <c r="U118" s="257" t="s">
        <v>1269</v>
      </c>
      <c r="V118" s="257"/>
      <c r="W118" s="289"/>
      <c r="Y118" s="289"/>
      <c r="AA118" s="130">
        <f>IF(OR(J118="Fail",ISBLANK(J118)),INDEX('Issue Code Table'!C:C,MATCH(N:N,'Issue Code Table'!A:A,0)),IF(M118="Critical",6,IF(M118="Significant",5,IF(M118="Moderate",3,2))))</f>
        <v>4</v>
      </c>
    </row>
    <row r="119" spans="1:27" ht="331.5" x14ac:dyDescent="0.25">
      <c r="A119" s="257" t="s">
        <v>1270</v>
      </c>
      <c r="B119" s="258" t="s">
        <v>180</v>
      </c>
      <c r="C119" s="259" t="s">
        <v>181</v>
      </c>
      <c r="D119" s="257" t="s">
        <v>206</v>
      </c>
      <c r="E119" s="257" t="s">
        <v>1271</v>
      </c>
      <c r="F119" s="257" t="s">
        <v>1272</v>
      </c>
      <c r="G119" s="257" t="s">
        <v>1273</v>
      </c>
      <c r="H119" s="258" t="s">
        <v>1274</v>
      </c>
      <c r="I119" s="55"/>
      <c r="J119" s="56"/>
      <c r="K119" s="54" t="s">
        <v>1227</v>
      </c>
      <c r="L119" s="55"/>
      <c r="M119" s="55" t="s">
        <v>140</v>
      </c>
      <c r="N119" s="55" t="s">
        <v>1228</v>
      </c>
      <c r="O119" s="202" t="s">
        <v>1229</v>
      </c>
      <c r="P119" s="288"/>
      <c r="Q119" s="54" t="s">
        <v>1240</v>
      </c>
      <c r="R119" s="54" t="s">
        <v>1275</v>
      </c>
      <c r="S119" s="257" t="s">
        <v>1276</v>
      </c>
      <c r="T119" s="257" t="s">
        <v>1277</v>
      </c>
      <c r="U119" s="257" t="s">
        <v>1278</v>
      </c>
      <c r="V119" s="257" t="s">
        <v>1279</v>
      </c>
      <c r="W119" s="289"/>
      <c r="Y119" s="289"/>
      <c r="AA119" s="130">
        <f>IF(OR(J119="Fail",ISBLANK(J119)),INDEX('Issue Code Table'!C:C,MATCH(N:N,'Issue Code Table'!A:A,0)),IF(M119="Critical",6,IF(M119="Significant",5,IF(M119="Moderate",3,2))))</f>
        <v>6</v>
      </c>
    </row>
    <row r="120" spans="1:27" ht="63.75" x14ac:dyDescent="0.25">
      <c r="A120" s="257" t="s">
        <v>1280</v>
      </c>
      <c r="B120" s="258" t="s">
        <v>322</v>
      </c>
      <c r="C120" s="259" t="s">
        <v>323</v>
      </c>
      <c r="D120" s="257" t="s">
        <v>219</v>
      </c>
      <c r="E120" s="257" t="s">
        <v>3647</v>
      </c>
      <c r="F120" s="257" t="s">
        <v>1281</v>
      </c>
      <c r="G120" s="257" t="s">
        <v>1282</v>
      </c>
      <c r="H120" s="258" t="s">
        <v>1283</v>
      </c>
      <c r="I120" s="55"/>
      <c r="J120" s="56"/>
      <c r="K120" s="54" t="s">
        <v>1284</v>
      </c>
      <c r="L120" s="55"/>
      <c r="M120" s="55" t="s">
        <v>140</v>
      </c>
      <c r="N120" s="55" t="s">
        <v>329</v>
      </c>
      <c r="O120" s="202" t="s">
        <v>330</v>
      </c>
      <c r="P120" s="288"/>
      <c r="Q120" s="54" t="s">
        <v>1285</v>
      </c>
      <c r="R120" s="54" t="s">
        <v>1286</v>
      </c>
      <c r="S120" s="257" t="s">
        <v>1287</v>
      </c>
      <c r="T120" s="257" t="s">
        <v>1288</v>
      </c>
      <c r="U120" s="257" t="s">
        <v>3515</v>
      </c>
      <c r="V120" s="296" t="s">
        <v>3516</v>
      </c>
      <c r="W120" s="289"/>
      <c r="Y120" s="289"/>
      <c r="AA120" s="130">
        <f>IF(OR(J120="Fail",ISBLANK(J120)),INDEX('Issue Code Table'!C:C,MATCH(N:N,'Issue Code Table'!A:A,0)),IF(M120="Critical",6,IF(M120="Significant",5,IF(M120="Moderate",3,2))))</f>
        <v>5</v>
      </c>
    </row>
    <row r="121" spans="1:27" ht="165.75" x14ac:dyDescent="0.25">
      <c r="A121" s="257" t="s">
        <v>1289</v>
      </c>
      <c r="B121" s="258" t="s">
        <v>445</v>
      </c>
      <c r="C121" s="259" t="s">
        <v>1118</v>
      </c>
      <c r="D121" s="257" t="s">
        <v>219</v>
      </c>
      <c r="E121" s="257" t="s">
        <v>3648</v>
      </c>
      <c r="F121" s="257" t="s">
        <v>1290</v>
      </c>
      <c r="G121" s="257" t="s">
        <v>1291</v>
      </c>
      <c r="H121" s="258" t="s">
        <v>1292</v>
      </c>
      <c r="I121" s="55"/>
      <c r="J121" s="56"/>
      <c r="K121" s="54" t="s">
        <v>1293</v>
      </c>
      <c r="L121" s="55"/>
      <c r="M121" s="55" t="s">
        <v>140</v>
      </c>
      <c r="N121" s="55" t="s">
        <v>329</v>
      </c>
      <c r="O121" s="202" t="s">
        <v>330</v>
      </c>
      <c r="P121" s="288"/>
      <c r="Q121" s="54" t="s">
        <v>1285</v>
      </c>
      <c r="R121" s="54" t="s">
        <v>1294</v>
      </c>
      <c r="S121" s="257" t="s">
        <v>1295</v>
      </c>
      <c r="T121" s="257" t="s">
        <v>1296</v>
      </c>
      <c r="U121" s="257" t="s">
        <v>3517</v>
      </c>
      <c r="V121" s="296" t="s">
        <v>3649</v>
      </c>
      <c r="W121" s="289"/>
      <c r="Y121" s="289"/>
      <c r="AA121" s="130">
        <f>IF(OR(J121="Fail",ISBLANK(J121)),INDEX('Issue Code Table'!C:C,MATCH(N:N,'Issue Code Table'!A:A,0)),IF(M121="Critical",6,IF(M121="Significant",5,IF(M121="Moderate",3,2))))</f>
        <v>5</v>
      </c>
    </row>
    <row r="122" spans="1:27" ht="89.25" x14ac:dyDescent="0.25">
      <c r="A122" s="257" t="s">
        <v>1297</v>
      </c>
      <c r="B122" s="258" t="s">
        <v>322</v>
      </c>
      <c r="C122" s="259" t="s">
        <v>323</v>
      </c>
      <c r="D122" s="257" t="s">
        <v>219</v>
      </c>
      <c r="E122" s="257" t="s">
        <v>1298</v>
      </c>
      <c r="F122" s="257" t="s">
        <v>1299</v>
      </c>
      <c r="G122" s="257" t="s">
        <v>1300</v>
      </c>
      <c r="H122" s="258" t="s">
        <v>1301</v>
      </c>
      <c r="I122" s="55"/>
      <c r="J122" s="56"/>
      <c r="K122" s="54" t="s">
        <v>1302</v>
      </c>
      <c r="L122" s="55"/>
      <c r="M122" s="55" t="s">
        <v>151</v>
      </c>
      <c r="N122" s="55" t="s">
        <v>1303</v>
      </c>
      <c r="O122" s="202" t="s">
        <v>1304</v>
      </c>
      <c r="P122" s="288"/>
      <c r="Q122" s="54" t="s">
        <v>1305</v>
      </c>
      <c r="R122" s="54" t="s">
        <v>1306</v>
      </c>
      <c r="S122" s="257" t="s">
        <v>1307</v>
      </c>
      <c r="T122" s="257" t="s">
        <v>1308</v>
      </c>
      <c r="U122" s="257" t="s">
        <v>3650</v>
      </c>
      <c r="V122" s="257"/>
      <c r="W122" s="289"/>
      <c r="Y122" s="289"/>
      <c r="AA122" s="130">
        <f>IF(OR(J122="Fail",ISBLANK(J122)),INDEX('Issue Code Table'!C:C,MATCH(N:N,'Issue Code Table'!A:A,0)),IF(M122="Critical",6,IF(M122="Significant",5,IF(M122="Moderate",3,2))))</f>
        <v>4</v>
      </c>
    </row>
    <row r="123" spans="1:27" ht="114.75" x14ac:dyDescent="0.25">
      <c r="A123" s="257" t="s">
        <v>1309</v>
      </c>
      <c r="B123" s="258" t="s">
        <v>445</v>
      </c>
      <c r="C123" s="259" t="s">
        <v>1118</v>
      </c>
      <c r="D123" s="257" t="s">
        <v>219</v>
      </c>
      <c r="E123" s="257" t="s">
        <v>1310</v>
      </c>
      <c r="F123" s="257" t="s">
        <v>1311</v>
      </c>
      <c r="G123" s="257" t="s">
        <v>1312</v>
      </c>
      <c r="H123" s="258" t="s">
        <v>1313</v>
      </c>
      <c r="I123" s="55"/>
      <c r="J123" s="56"/>
      <c r="K123" s="54" t="s">
        <v>1314</v>
      </c>
      <c r="L123" s="55"/>
      <c r="M123" s="55" t="s">
        <v>140</v>
      </c>
      <c r="N123" s="55" t="s">
        <v>329</v>
      </c>
      <c r="O123" s="202" t="s">
        <v>330</v>
      </c>
      <c r="P123" s="288"/>
      <c r="Q123" s="54" t="s">
        <v>1305</v>
      </c>
      <c r="R123" s="54" t="s">
        <v>1315</v>
      </c>
      <c r="S123" s="257" t="s">
        <v>1316</v>
      </c>
      <c r="T123" s="257" t="s">
        <v>1317</v>
      </c>
      <c r="U123" s="257" t="s">
        <v>3518</v>
      </c>
      <c r="V123" s="257" t="s">
        <v>1318</v>
      </c>
      <c r="W123" s="289"/>
      <c r="Y123" s="289"/>
      <c r="AA123" s="130">
        <f>IF(OR(J123="Fail",ISBLANK(J123)),INDEX('Issue Code Table'!C:C,MATCH(N:N,'Issue Code Table'!A:A,0)),IF(M123="Critical",6,IF(M123="Significant",5,IF(M123="Moderate",3,2))))</f>
        <v>5</v>
      </c>
    </row>
    <row r="124" spans="1:27" ht="127.5" x14ac:dyDescent="0.25">
      <c r="A124" s="257" t="s">
        <v>1319</v>
      </c>
      <c r="B124" s="258" t="s">
        <v>445</v>
      </c>
      <c r="C124" s="259" t="s">
        <v>1118</v>
      </c>
      <c r="D124" s="257" t="s">
        <v>219</v>
      </c>
      <c r="E124" s="257" t="s">
        <v>1320</v>
      </c>
      <c r="F124" s="257" t="s">
        <v>1321</v>
      </c>
      <c r="G124" s="257" t="s">
        <v>1322</v>
      </c>
      <c r="H124" s="258" t="s">
        <v>1323</v>
      </c>
      <c r="I124" s="55"/>
      <c r="J124" s="56"/>
      <c r="K124" s="54" t="s">
        <v>1324</v>
      </c>
      <c r="L124" s="55"/>
      <c r="M124" s="55" t="s">
        <v>140</v>
      </c>
      <c r="N124" s="55" t="s">
        <v>329</v>
      </c>
      <c r="O124" s="202" t="s">
        <v>330</v>
      </c>
      <c r="P124" s="288"/>
      <c r="Q124" s="54" t="s">
        <v>1305</v>
      </c>
      <c r="R124" s="54" t="s">
        <v>1325</v>
      </c>
      <c r="S124" s="257" t="s">
        <v>1326</v>
      </c>
      <c r="T124" s="257" t="s">
        <v>1327</v>
      </c>
      <c r="U124" s="257" t="s">
        <v>3519</v>
      </c>
      <c r="V124" s="257" t="s">
        <v>1328</v>
      </c>
      <c r="W124" s="289"/>
      <c r="Y124" s="289"/>
      <c r="AA124" s="130">
        <f>IF(OR(J124="Fail",ISBLANK(J124)),INDEX('Issue Code Table'!C:C,MATCH(N:N,'Issue Code Table'!A:A,0)),IF(M124="Critical",6,IF(M124="Significant",5,IF(M124="Moderate",3,2))))</f>
        <v>5</v>
      </c>
    </row>
    <row r="125" spans="1:27" ht="127.5" x14ac:dyDescent="0.25">
      <c r="A125" s="257" t="s">
        <v>1329</v>
      </c>
      <c r="B125" s="258" t="s">
        <v>445</v>
      </c>
      <c r="C125" s="259" t="s">
        <v>1118</v>
      </c>
      <c r="D125" s="257" t="s">
        <v>219</v>
      </c>
      <c r="E125" s="257" t="s">
        <v>1330</v>
      </c>
      <c r="F125" s="257" t="s">
        <v>1331</v>
      </c>
      <c r="G125" s="257" t="s">
        <v>1332</v>
      </c>
      <c r="H125" s="258" t="s">
        <v>1333</v>
      </c>
      <c r="I125" s="55"/>
      <c r="J125" s="56"/>
      <c r="K125" s="54" t="s">
        <v>1334</v>
      </c>
      <c r="L125" s="55"/>
      <c r="M125" s="55" t="s">
        <v>140</v>
      </c>
      <c r="N125" s="55" t="s">
        <v>329</v>
      </c>
      <c r="O125" s="202" t="s">
        <v>330</v>
      </c>
      <c r="P125" s="288"/>
      <c r="Q125" s="54" t="s">
        <v>1305</v>
      </c>
      <c r="R125" s="54" t="s">
        <v>1335</v>
      </c>
      <c r="S125" s="257" t="s">
        <v>1326</v>
      </c>
      <c r="T125" s="257" t="s">
        <v>1336</v>
      </c>
      <c r="U125" s="257" t="s">
        <v>3520</v>
      </c>
      <c r="V125" s="257" t="s">
        <v>1337</v>
      </c>
      <c r="W125" s="289"/>
      <c r="Y125" s="289"/>
      <c r="AA125" s="130">
        <f>IF(OR(J125="Fail",ISBLANK(J125)),INDEX('Issue Code Table'!C:C,MATCH(N:N,'Issue Code Table'!A:A,0)),IF(M125="Critical",6,IF(M125="Significant",5,IF(M125="Moderate",3,2))))</f>
        <v>5</v>
      </c>
    </row>
    <row r="126" spans="1:27" ht="127.5" x14ac:dyDescent="0.25">
      <c r="A126" s="257" t="s">
        <v>1338</v>
      </c>
      <c r="B126" s="258" t="s">
        <v>445</v>
      </c>
      <c r="C126" s="259" t="s">
        <v>1118</v>
      </c>
      <c r="D126" s="257" t="s">
        <v>219</v>
      </c>
      <c r="E126" s="257" t="s">
        <v>1339</v>
      </c>
      <c r="F126" s="257" t="s">
        <v>1340</v>
      </c>
      <c r="G126" s="257" t="s">
        <v>1341</v>
      </c>
      <c r="H126" s="258" t="s">
        <v>1342</v>
      </c>
      <c r="I126" s="55"/>
      <c r="J126" s="56"/>
      <c r="K126" s="54" t="s">
        <v>1343</v>
      </c>
      <c r="L126" s="55"/>
      <c r="M126" s="55" t="s">
        <v>140</v>
      </c>
      <c r="N126" s="55" t="s">
        <v>329</v>
      </c>
      <c r="O126" s="202" t="s">
        <v>330</v>
      </c>
      <c r="P126" s="288"/>
      <c r="Q126" s="54" t="s">
        <v>1305</v>
      </c>
      <c r="R126" s="54" t="s">
        <v>1344</v>
      </c>
      <c r="S126" s="257" t="s">
        <v>1326</v>
      </c>
      <c r="T126" s="257" t="s">
        <v>1345</v>
      </c>
      <c r="U126" s="257" t="s">
        <v>3521</v>
      </c>
      <c r="V126" s="257" t="s">
        <v>1346</v>
      </c>
      <c r="W126" s="289"/>
      <c r="Y126" s="289"/>
      <c r="AA126" s="130">
        <f>IF(OR(J126="Fail",ISBLANK(J126)),INDEX('Issue Code Table'!C:C,MATCH(N:N,'Issue Code Table'!A:A,0)),IF(M126="Critical",6,IF(M126="Significant",5,IF(M126="Moderate",3,2))))</f>
        <v>5</v>
      </c>
    </row>
    <row r="127" spans="1:27" ht="127.5" x14ac:dyDescent="0.25">
      <c r="A127" s="257" t="s">
        <v>1347</v>
      </c>
      <c r="B127" s="258" t="s">
        <v>445</v>
      </c>
      <c r="C127" s="259" t="s">
        <v>1118</v>
      </c>
      <c r="D127" s="257" t="s">
        <v>219</v>
      </c>
      <c r="E127" s="257" t="s">
        <v>1348</v>
      </c>
      <c r="F127" s="257" t="s">
        <v>1349</v>
      </c>
      <c r="G127" s="257" t="s">
        <v>1350</v>
      </c>
      <c r="H127" s="258" t="s">
        <v>1351</v>
      </c>
      <c r="I127" s="55"/>
      <c r="J127" s="56"/>
      <c r="K127" s="54" t="s">
        <v>1352</v>
      </c>
      <c r="L127" s="55"/>
      <c r="M127" s="55" t="s">
        <v>140</v>
      </c>
      <c r="N127" s="55" t="s">
        <v>329</v>
      </c>
      <c r="O127" s="202" t="s">
        <v>330</v>
      </c>
      <c r="P127" s="288"/>
      <c r="Q127" s="54" t="s">
        <v>1305</v>
      </c>
      <c r="R127" s="54" t="s">
        <v>1353</v>
      </c>
      <c r="S127" s="257" t="s">
        <v>1326</v>
      </c>
      <c r="T127" s="257" t="s">
        <v>1354</v>
      </c>
      <c r="U127" s="257" t="s">
        <v>3522</v>
      </c>
      <c r="V127" s="257" t="s">
        <v>1355</v>
      </c>
      <c r="W127" s="289"/>
      <c r="Y127" s="289"/>
      <c r="AA127" s="130">
        <f>IF(OR(J127="Fail",ISBLANK(J127)),INDEX('Issue Code Table'!C:C,MATCH(N:N,'Issue Code Table'!A:A,0)),IF(M127="Critical",6,IF(M127="Significant",5,IF(M127="Moderate",3,2))))</f>
        <v>5</v>
      </c>
    </row>
    <row r="128" spans="1:27" ht="165.75" x14ac:dyDescent="0.25">
      <c r="A128" s="257" t="s">
        <v>1356</v>
      </c>
      <c r="B128" s="258" t="s">
        <v>445</v>
      </c>
      <c r="C128" s="259" t="s">
        <v>1118</v>
      </c>
      <c r="D128" s="257" t="s">
        <v>219</v>
      </c>
      <c r="E128" s="257" t="s">
        <v>1357</v>
      </c>
      <c r="F128" s="257" t="s">
        <v>1358</v>
      </c>
      <c r="G128" s="257" t="s">
        <v>1359</v>
      </c>
      <c r="H128" s="258" t="s">
        <v>1360</v>
      </c>
      <c r="I128" s="55"/>
      <c r="J128" s="56"/>
      <c r="K128" s="54" t="s">
        <v>1361</v>
      </c>
      <c r="L128" s="55"/>
      <c r="M128" s="55" t="s">
        <v>140</v>
      </c>
      <c r="N128" s="55" t="s">
        <v>329</v>
      </c>
      <c r="O128" s="202" t="s">
        <v>330</v>
      </c>
      <c r="P128" s="288"/>
      <c r="Q128" s="54" t="s">
        <v>1305</v>
      </c>
      <c r="R128" s="54" t="s">
        <v>1362</v>
      </c>
      <c r="S128" s="257" t="s">
        <v>1326</v>
      </c>
      <c r="T128" s="257" t="s">
        <v>1363</v>
      </c>
      <c r="U128" s="257" t="s">
        <v>3523</v>
      </c>
      <c r="V128" s="257" t="s">
        <v>1364</v>
      </c>
      <c r="W128" s="289"/>
      <c r="Y128" s="289"/>
      <c r="AA128" s="130">
        <f>IF(OR(J128="Fail",ISBLANK(J128)),INDEX('Issue Code Table'!C:C,MATCH(N:N,'Issue Code Table'!A:A,0)),IF(M128="Critical",6,IF(M128="Significant",5,IF(M128="Moderate",3,2))))</f>
        <v>5</v>
      </c>
    </row>
    <row r="129" spans="1:27" ht="306" x14ac:dyDescent="0.25">
      <c r="A129" s="257" t="s">
        <v>1365</v>
      </c>
      <c r="B129" s="258" t="s">
        <v>445</v>
      </c>
      <c r="C129" s="259" t="s">
        <v>1118</v>
      </c>
      <c r="D129" s="257" t="s">
        <v>206</v>
      </c>
      <c r="E129" s="257" t="s">
        <v>3651</v>
      </c>
      <c r="F129" s="257" t="s">
        <v>1366</v>
      </c>
      <c r="G129" s="257" t="s">
        <v>1367</v>
      </c>
      <c r="H129" s="258" t="s">
        <v>1368</v>
      </c>
      <c r="I129" s="55"/>
      <c r="J129" s="56"/>
      <c r="K129" s="54" t="s">
        <v>1369</v>
      </c>
      <c r="L129" s="55"/>
      <c r="M129" s="55" t="s">
        <v>140</v>
      </c>
      <c r="N129" s="55" t="s">
        <v>329</v>
      </c>
      <c r="O129" s="202" t="s">
        <v>330</v>
      </c>
      <c r="P129" s="288"/>
      <c r="Q129" s="54" t="s">
        <v>1305</v>
      </c>
      <c r="R129" s="54" t="s">
        <v>1370</v>
      </c>
      <c r="S129" s="257" t="s">
        <v>1371</v>
      </c>
      <c r="T129" s="257" t="s">
        <v>1372</v>
      </c>
      <c r="U129" s="257" t="s">
        <v>3524</v>
      </c>
      <c r="V129" s="296" t="s">
        <v>3525</v>
      </c>
      <c r="W129" s="289"/>
      <c r="Y129" s="289"/>
      <c r="AA129" s="130">
        <f>IF(OR(J129="Fail",ISBLANK(J129)),INDEX('Issue Code Table'!C:C,MATCH(N:N,'Issue Code Table'!A:A,0)),IF(M129="Critical",6,IF(M129="Significant",5,IF(M129="Moderate",3,2))))</f>
        <v>5</v>
      </c>
    </row>
    <row r="130" spans="1:27" ht="127.5" x14ac:dyDescent="0.25">
      <c r="A130" s="257" t="s">
        <v>1373</v>
      </c>
      <c r="B130" s="258" t="s">
        <v>445</v>
      </c>
      <c r="C130" s="74" t="s">
        <v>446</v>
      </c>
      <c r="D130" s="257" t="s">
        <v>219</v>
      </c>
      <c r="E130" s="257" t="s">
        <v>1374</v>
      </c>
      <c r="F130" s="257" t="s">
        <v>1375</v>
      </c>
      <c r="G130" s="257" t="s">
        <v>1376</v>
      </c>
      <c r="H130" s="258" t="s">
        <v>1377</v>
      </c>
      <c r="I130" s="55"/>
      <c r="J130" s="56"/>
      <c r="K130" s="54" t="s">
        <v>1378</v>
      </c>
      <c r="L130" s="55"/>
      <c r="M130" s="55" t="s">
        <v>140</v>
      </c>
      <c r="N130" s="55" t="s">
        <v>329</v>
      </c>
      <c r="O130" s="202" t="s">
        <v>330</v>
      </c>
      <c r="P130" s="288"/>
      <c r="Q130" s="54" t="s">
        <v>1379</v>
      </c>
      <c r="R130" s="54" t="s">
        <v>1380</v>
      </c>
      <c r="S130" s="257" t="s">
        <v>1381</v>
      </c>
      <c r="T130" s="257" t="s">
        <v>1382</v>
      </c>
      <c r="U130" s="257" t="s">
        <v>3526</v>
      </c>
      <c r="V130" s="257" t="s">
        <v>1383</v>
      </c>
      <c r="W130" s="289"/>
      <c r="Y130" s="289"/>
      <c r="AA130" s="130">
        <f>IF(OR(J130="Fail",ISBLANK(J130)),INDEX('Issue Code Table'!C:C,MATCH(N:N,'Issue Code Table'!A:A,0)),IF(M130="Critical",6,IF(M130="Significant",5,IF(M130="Moderate",3,2))))</f>
        <v>5</v>
      </c>
    </row>
    <row r="131" spans="1:27" ht="89.25" x14ac:dyDescent="0.25">
      <c r="A131" s="257" t="s">
        <v>1384</v>
      </c>
      <c r="B131" s="258" t="s">
        <v>180</v>
      </c>
      <c r="C131" s="259" t="s">
        <v>181</v>
      </c>
      <c r="D131" s="257" t="s">
        <v>219</v>
      </c>
      <c r="E131" s="257" t="s">
        <v>1385</v>
      </c>
      <c r="F131" s="257" t="s">
        <v>1386</v>
      </c>
      <c r="G131" s="257" t="s">
        <v>1387</v>
      </c>
      <c r="H131" s="258" t="s">
        <v>1388</v>
      </c>
      <c r="I131" s="55"/>
      <c r="J131" s="56"/>
      <c r="K131" s="54" t="s">
        <v>1389</v>
      </c>
      <c r="L131" s="55"/>
      <c r="M131" s="55" t="s">
        <v>140</v>
      </c>
      <c r="N131" s="55" t="s">
        <v>225</v>
      </c>
      <c r="O131" s="202" t="s">
        <v>226</v>
      </c>
      <c r="P131" s="288"/>
      <c r="Q131" s="54" t="s">
        <v>1379</v>
      </c>
      <c r="R131" s="54" t="s">
        <v>1390</v>
      </c>
      <c r="S131" s="257" t="s">
        <v>1391</v>
      </c>
      <c r="T131" s="257" t="s">
        <v>1392</v>
      </c>
      <c r="U131" s="257" t="s">
        <v>3527</v>
      </c>
      <c r="V131" s="297" t="s">
        <v>3652</v>
      </c>
      <c r="W131" s="289"/>
      <c r="Y131" s="289"/>
      <c r="AA131" s="130">
        <f>IF(OR(J131="Fail",ISBLANK(J131)),INDEX('Issue Code Table'!C:C,MATCH(N:N,'Issue Code Table'!A:A,0)),IF(M131="Critical",6,IF(M131="Significant",5,IF(M131="Moderate",3,2))))</f>
        <v>5</v>
      </c>
    </row>
    <row r="132" spans="1:27" ht="153" x14ac:dyDescent="0.25">
      <c r="A132" s="257" t="s">
        <v>1393</v>
      </c>
      <c r="B132" s="258" t="s">
        <v>322</v>
      </c>
      <c r="C132" s="259" t="s">
        <v>323</v>
      </c>
      <c r="D132" s="257" t="s">
        <v>219</v>
      </c>
      <c r="E132" s="257" t="s">
        <v>1394</v>
      </c>
      <c r="F132" s="257" t="s">
        <v>1395</v>
      </c>
      <c r="G132" s="257" t="s">
        <v>1396</v>
      </c>
      <c r="H132" s="258" t="s">
        <v>1397</v>
      </c>
      <c r="I132" s="55"/>
      <c r="J132" s="56"/>
      <c r="K132" s="54" t="s">
        <v>1398</v>
      </c>
      <c r="L132" s="55"/>
      <c r="M132" s="55" t="s">
        <v>151</v>
      </c>
      <c r="N132" s="55" t="s">
        <v>1200</v>
      </c>
      <c r="O132" s="202" t="s">
        <v>1201</v>
      </c>
      <c r="P132" s="288"/>
      <c r="Q132" s="54" t="s">
        <v>1379</v>
      </c>
      <c r="R132" s="54" t="s">
        <v>1399</v>
      </c>
      <c r="S132" s="257" t="s">
        <v>1400</v>
      </c>
      <c r="T132" s="257" t="s">
        <v>1401</v>
      </c>
      <c r="U132" s="257" t="s">
        <v>3528</v>
      </c>
      <c r="V132" s="257"/>
      <c r="W132" s="289"/>
      <c r="Y132" s="289"/>
      <c r="AA132" s="279">
        <f>IF(OR(J132="Fail",ISBLANK(J132)),INDEX('Issue Code Table'!C:C,MATCH(N:N,'Issue Code Table'!A:A,0)),IF(M132="Critical",6,IF(M132="Significant",5,IF(M132="Moderate",3,2))))</f>
        <v>5</v>
      </c>
    </row>
    <row r="133" spans="1:27" ht="102" x14ac:dyDescent="0.25">
      <c r="A133" s="257" t="s">
        <v>1402</v>
      </c>
      <c r="B133" s="258" t="s">
        <v>445</v>
      </c>
      <c r="C133" s="74" t="s">
        <v>446</v>
      </c>
      <c r="D133" s="257" t="s">
        <v>219</v>
      </c>
      <c r="E133" s="257" t="s">
        <v>1403</v>
      </c>
      <c r="F133" s="257" t="s">
        <v>1404</v>
      </c>
      <c r="G133" s="257" t="s">
        <v>1405</v>
      </c>
      <c r="H133" s="258" t="s">
        <v>1406</v>
      </c>
      <c r="I133" s="55"/>
      <c r="J133" s="56"/>
      <c r="K133" s="54" t="s">
        <v>1407</v>
      </c>
      <c r="L133" s="55"/>
      <c r="M133" s="55" t="s">
        <v>140</v>
      </c>
      <c r="N133" s="55" t="s">
        <v>225</v>
      </c>
      <c r="O133" s="202" t="s">
        <v>226</v>
      </c>
      <c r="P133" s="288"/>
      <c r="Q133" s="54" t="s">
        <v>1379</v>
      </c>
      <c r="R133" s="54" t="s">
        <v>1408</v>
      </c>
      <c r="S133" s="257" t="s">
        <v>1409</v>
      </c>
      <c r="T133" s="257" t="s">
        <v>1410</v>
      </c>
      <c r="U133" s="257" t="s">
        <v>3529</v>
      </c>
      <c r="V133" s="297" t="s">
        <v>3530</v>
      </c>
      <c r="W133" s="289"/>
      <c r="Y133" s="289"/>
      <c r="AA133" s="130">
        <f>IF(OR(J133="Fail",ISBLANK(J133)),INDEX('Issue Code Table'!C:C,MATCH(N:N,'Issue Code Table'!A:A,0)),IF(M133="Critical",6,IF(M133="Significant",5,IF(M133="Moderate",3,2))))</f>
        <v>5</v>
      </c>
    </row>
    <row r="134" spans="1:27" ht="89.25" x14ac:dyDescent="0.25">
      <c r="A134" s="257" t="s">
        <v>1411</v>
      </c>
      <c r="B134" s="258" t="s">
        <v>445</v>
      </c>
      <c r="C134" s="74" t="s">
        <v>446</v>
      </c>
      <c r="D134" s="257" t="s">
        <v>219</v>
      </c>
      <c r="E134" s="257" t="s">
        <v>1412</v>
      </c>
      <c r="F134" s="257" t="s">
        <v>1413</v>
      </c>
      <c r="G134" s="257" t="s">
        <v>1414</v>
      </c>
      <c r="H134" s="258" t="s">
        <v>1415</v>
      </c>
      <c r="I134" s="55"/>
      <c r="J134" s="56"/>
      <c r="K134" s="54" t="s">
        <v>1416</v>
      </c>
      <c r="L134" s="55" t="s">
        <v>1417</v>
      </c>
      <c r="M134" s="55" t="s">
        <v>140</v>
      </c>
      <c r="N134" s="55" t="s">
        <v>1418</v>
      </c>
      <c r="O134" s="202" t="s">
        <v>1419</v>
      </c>
      <c r="P134" s="288"/>
      <c r="Q134" s="54" t="s">
        <v>1379</v>
      </c>
      <c r="R134" s="54" t="s">
        <v>1420</v>
      </c>
      <c r="S134" s="257" t="s">
        <v>1421</v>
      </c>
      <c r="T134" s="257" t="s">
        <v>1422</v>
      </c>
      <c r="U134" s="257" t="s">
        <v>3531</v>
      </c>
      <c r="V134" s="297" t="s">
        <v>3653</v>
      </c>
      <c r="W134" s="289"/>
      <c r="Y134" s="289"/>
      <c r="AA134" s="130">
        <f>IF(OR(J134="Fail",ISBLANK(J134)),INDEX('Issue Code Table'!C:C,MATCH(N:N,'Issue Code Table'!A:A,0)),IF(M134="Critical",6,IF(M134="Significant",5,IF(M134="Moderate",3,2))))</f>
        <v>5</v>
      </c>
    </row>
    <row r="135" spans="1:27" ht="89.25" x14ac:dyDescent="0.25">
      <c r="A135" s="257" t="s">
        <v>1423</v>
      </c>
      <c r="B135" s="258" t="s">
        <v>445</v>
      </c>
      <c r="C135" s="74" t="s">
        <v>446</v>
      </c>
      <c r="D135" s="257" t="s">
        <v>219</v>
      </c>
      <c r="E135" s="257" t="s">
        <v>1424</v>
      </c>
      <c r="F135" s="257" t="s">
        <v>1425</v>
      </c>
      <c r="G135" s="257" t="s">
        <v>1426</v>
      </c>
      <c r="H135" s="258" t="s">
        <v>1427</v>
      </c>
      <c r="I135" s="55"/>
      <c r="J135" s="56"/>
      <c r="K135" s="54" t="s">
        <v>1428</v>
      </c>
      <c r="L135" s="55"/>
      <c r="M135" s="55" t="s">
        <v>140</v>
      </c>
      <c r="N135" s="55" t="s">
        <v>329</v>
      </c>
      <c r="O135" s="202" t="s">
        <v>330</v>
      </c>
      <c r="P135" s="288"/>
      <c r="Q135" s="54" t="s">
        <v>1379</v>
      </c>
      <c r="R135" s="54" t="s">
        <v>1429</v>
      </c>
      <c r="S135" s="257" t="s">
        <v>1430</v>
      </c>
      <c r="T135" s="257" t="s">
        <v>1431</v>
      </c>
      <c r="U135" s="257" t="s">
        <v>3532</v>
      </c>
      <c r="V135" s="297" t="s">
        <v>3533</v>
      </c>
      <c r="W135" s="289"/>
      <c r="Y135" s="289"/>
      <c r="AA135" s="130">
        <f>IF(OR(J135="Fail",ISBLANK(J135)),INDEX('Issue Code Table'!C:C,MATCH(N:N,'Issue Code Table'!A:A,0)),IF(M135="Critical",6,IF(M135="Significant",5,IF(M135="Moderate",3,2))))</f>
        <v>5</v>
      </c>
    </row>
    <row r="136" spans="1:27" ht="89.25" x14ac:dyDescent="0.25">
      <c r="A136" s="257" t="s">
        <v>1432</v>
      </c>
      <c r="B136" s="258" t="s">
        <v>445</v>
      </c>
      <c r="C136" s="74" t="s">
        <v>446</v>
      </c>
      <c r="D136" s="257" t="s">
        <v>219</v>
      </c>
      <c r="E136" s="257" t="s">
        <v>1433</v>
      </c>
      <c r="F136" s="257" t="s">
        <v>1434</v>
      </c>
      <c r="G136" s="257" t="s">
        <v>1435</v>
      </c>
      <c r="H136" s="258" t="s">
        <v>1436</v>
      </c>
      <c r="I136" s="55"/>
      <c r="J136" s="56"/>
      <c r="K136" s="54" t="s">
        <v>1437</v>
      </c>
      <c r="L136" s="55"/>
      <c r="M136" s="55" t="s">
        <v>140</v>
      </c>
      <c r="N136" s="55" t="s">
        <v>329</v>
      </c>
      <c r="O136" s="202" t="s">
        <v>330</v>
      </c>
      <c r="P136" s="288"/>
      <c r="Q136" s="54" t="s">
        <v>1379</v>
      </c>
      <c r="R136" s="54" t="s">
        <v>1438</v>
      </c>
      <c r="S136" s="257" t="s">
        <v>1439</v>
      </c>
      <c r="T136" s="257" t="s">
        <v>1440</v>
      </c>
      <c r="U136" s="257" t="s">
        <v>3534</v>
      </c>
      <c r="V136" s="296" t="s">
        <v>3535</v>
      </c>
      <c r="W136" s="289"/>
      <c r="Y136" s="289"/>
      <c r="AA136" s="130">
        <f>IF(OR(J136="Fail",ISBLANK(J136)),INDEX('Issue Code Table'!C:C,MATCH(N:N,'Issue Code Table'!A:A,0)),IF(M136="Critical",6,IF(M136="Significant",5,IF(M136="Moderate",3,2))))</f>
        <v>5</v>
      </c>
    </row>
    <row r="137" spans="1:27" ht="89.25" x14ac:dyDescent="0.25">
      <c r="A137" s="257" t="s">
        <v>1441</v>
      </c>
      <c r="B137" s="258" t="s">
        <v>924</v>
      </c>
      <c r="C137" s="259" t="s">
        <v>925</v>
      </c>
      <c r="D137" s="257" t="s">
        <v>1442</v>
      </c>
      <c r="E137" s="257" t="s">
        <v>1443</v>
      </c>
      <c r="F137" s="257" t="s">
        <v>1444</v>
      </c>
      <c r="G137" s="257" t="s">
        <v>1445</v>
      </c>
      <c r="H137" s="258" t="s">
        <v>1446</v>
      </c>
      <c r="I137" s="55"/>
      <c r="J137" s="56"/>
      <c r="K137" s="54" t="s">
        <v>1447</v>
      </c>
      <c r="L137" s="55"/>
      <c r="M137" s="55" t="s">
        <v>140</v>
      </c>
      <c r="N137" s="55" t="s">
        <v>1448</v>
      </c>
      <c r="O137" s="202" t="s">
        <v>1449</v>
      </c>
      <c r="P137" s="288"/>
      <c r="Q137" s="54" t="s">
        <v>1379</v>
      </c>
      <c r="R137" s="54" t="s">
        <v>1450</v>
      </c>
      <c r="S137" s="257" t="s">
        <v>1451</v>
      </c>
      <c r="T137" s="257" t="s">
        <v>1452</v>
      </c>
      <c r="U137" s="257" t="s">
        <v>3536</v>
      </c>
      <c r="V137" s="296" t="s">
        <v>3671</v>
      </c>
      <c r="W137" s="289"/>
      <c r="Y137" s="289"/>
      <c r="AA137" s="130">
        <f>IF(OR(J137="Fail",ISBLANK(J137)),INDEX('Issue Code Table'!C:C,MATCH(N:N,'Issue Code Table'!A:A,0)),IF(M137="Critical",6,IF(M137="Significant",5,IF(M137="Moderate",3,2))))</f>
        <v>6</v>
      </c>
    </row>
    <row r="138" spans="1:27" ht="89.25" x14ac:dyDescent="0.25">
      <c r="A138" s="257" t="s">
        <v>1453</v>
      </c>
      <c r="B138" s="258" t="s">
        <v>924</v>
      </c>
      <c r="C138" s="259" t="s">
        <v>925</v>
      </c>
      <c r="D138" s="257" t="s">
        <v>219</v>
      </c>
      <c r="E138" s="257" t="s">
        <v>1454</v>
      </c>
      <c r="F138" s="257" t="s">
        <v>1455</v>
      </c>
      <c r="G138" s="257" t="s">
        <v>1456</v>
      </c>
      <c r="H138" s="258" t="s">
        <v>1457</v>
      </c>
      <c r="I138" s="55"/>
      <c r="J138" s="56"/>
      <c r="K138" s="54" t="s">
        <v>1458</v>
      </c>
      <c r="L138" s="55" t="s">
        <v>1459</v>
      </c>
      <c r="M138" s="55" t="s">
        <v>140</v>
      </c>
      <c r="N138" s="55" t="s">
        <v>452</v>
      </c>
      <c r="O138" s="202" t="s">
        <v>453</v>
      </c>
      <c r="P138" s="288"/>
      <c r="Q138" s="54" t="s">
        <v>1379</v>
      </c>
      <c r="R138" s="54" t="s">
        <v>1460</v>
      </c>
      <c r="S138" s="257" t="s">
        <v>1461</v>
      </c>
      <c r="T138" s="257" t="s">
        <v>1462</v>
      </c>
      <c r="U138" s="257" t="s">
        <v>3537</v>
      </c>
      <c r="V138" s="296" t="s">
        <v>3538</v>
      </c>
      <c r="W138" s="289"/>
      <c r="Y138" s="289"/>
      <c r="AA138" s="130">
        <f>IF(OR(J138="Fail",ISBLANK(J138)),INDEX('Issue Code Table'!C:C,MATCH(N:N,'Issue Code Table'!A:A,0)),IF(M138="Critical",6,IF(M138="Significant",5,IF(M138="Moderate",3,2))))</f>
        <v>7</v>
      </c>
    </row>
    <row r="139" spans="1:27" ht="89.25" x14ac:dyDescent="0.25">
      <c r="A139" s="257" t="s">
        <v>1463</v>
      </c>
      <c r="B139" s="258" t="s">
        <v>180</v>
      </c>
      <c r="C139" s="259" t="s">
        <v>181</v>
      </c>
      <c r="D139" s="257" t="s">
        <v>219</v>
      </c>
      <c r="E139" s="257" t="s">
        <v>1464</v>
      </c>
      <c r="F139" s="257" t="s">
        <v>1465</v>
      </c>
      <c r="G139" s="257" t="s">
        <v>1466</v>
      </c>
      <c r="H139" s="258" t="s">
        <v>1467</v>
      </c>
      <c r="I139" s="55"/>
      <c r="J139" s="56"/>
      <c r="K139" s="54" t="s">
        <v>1468</v>
      </c>
      <c r="L139" s="55"/>
      <c r="M139" s="55" t="s">
        <v>140</v>
      </c>
      <c r="N139" s="55" t="s">
        <v>225</v>
      </c>
      <c r="O139" s="202" t="s">
        <v>226</v>
      </c>
      <c r="P139" s="288"/>
      <c r="Q139" s="54" t="s">
        <v>1379</v>
      </c>
      <c r="R139" s="54" t="s">
        <v>1469</v>
      </c>
      <c r="S139" s="257" t="s">
        <v>1470</v>
      </c>
      <c r="T139" s="257" t="s">
        <v>1471</v>
      </c>
      <c r="U139" s="257" t="s">
        <v>3539</v>
      </c>
      <c r="V139" s="296" t="s">
        <v>3654</v>
      </c>
      <c r="W139" s="289"/>
      <c r="Y139" s="289"/>
      <c r="AA139" s="130">
        <f>IF(OR(J139="Fail",ISBLANK(J139)),INDEX('Issue Code Table'!C:C,MATCH(N:N,'Issue Code Table'!A:A,0)),IF(M139="Critical",6,IF(M139="Significant",5,IF(M139="Moderate",3,2))))</f>
        <v>5</v>
      </c>
    </row>
    <row r="140" spans="1:27" ht="178.5" x14ac:dyDescent="0.25">
      <c r="A140" s="257" t="s">
        <v>1472</v>
      </c>
      <c r="B140" s="258" t="s">
        <v>1473</v>
      </c>
      <c r="C140" s="257" t="s">
        <v>1474</v>
      </c>
      <c r="D140" s="257" t="s">
        <v>206</v>
      </c>
      <c r="E140" s="257" t="s">
        <v>1475</v>
      </c>
      <c r="F140" s="257" t="s">
        <v>1476</v>
      </c>
      <c r="G140" s="257" t="s">
        <v>1477</v>
      </c>
      <c r="H140" s="258" t="s">
        <v>1478</v>
      </c>
      <c r="I140" s="55"/>
      <c r="J140" s="56"/>
      <c r="K140" s="54" t="s">
        <v>1479</v>
      </c>
      <c r="L140" s="55"/>
      <c r="M140" s="55" t="s">
        <v>140</v>
      </c>
      <c r="N140" s="55" t="s">
        <v>1480</v>
      </c>
      <c r="O140" s="202" t="s">
        <v>1481</v>
      </c>
      <c r="P140" s="288"/>
      <c r="Q140" s="54" t="s">
        <v>1379</v>
      </c>
      <c r="R140" s="54" t="s">
        <v>1482</v>
      </c>
      <c r="S140" s="257" t="s">
        <v>1483</v>
      </c>
      <c r="T140" s="257" t="s">
        <v>1484</v>
      </c>
      <c r="U140" s="257" t="s">
        <v>3540</v>
      </c>
      <c r="V140" s="296" t="s">
        <v>3655</v>
      </c>
      <c r="W140" s="289"/>
      <c r="Y140" s="289"/>
      <c r="AA140" s="130">
        <f>IF(OR(J140="Fail",ISBLANK(J140)),INDEX('Issue Code Table'!C:C,MATCH(N:N,'Issue Code Table'!A:A,0)),IF(M140="Critical",6,IF(M140="Significant",5,IF(M140="Moderate",3,2))))</f>
        <v>6</v>
      </c>
    </row>
    <row r="141" spans="1:27" ht="216.75" x14ac:dyDescent="0.25">
      <c r="A141" s="257" t="s">
        <v>1485</v>
      </c>
      <c r="B141" s="258" t="s">
        <v>1486</v>
      </c>
      <c r="C141" s="259" t="s">
        <v>1487</v>
      </c>
      <c r="D141" s="257" t="s">
        <v>219</v>
      </c>
      <c r="E141" s="257" t="s">
        <v>1488</v>
      </c>
      <c r="F141" s="257" t="s">
        <v>1489</v>
      </c>
      <c r="G141" s="257" t="s">
        <v>1490</v>
      </c>
      <c r="H141" s="257" t="s">
        <v>1491</v>
      </c>
      <c r="I141" s="55"/>
      <c r="J141" s="56"/>
      <c r="K141" s="54" t="s">
        <v>1492</v>
      </c>
      <c r="L141" s="54" t="s">
        <v>1493</v>
      </c>
      <c r="M141" s="54" t="s">
        <v>151</v>
      </c>
      <c r="N141" s="54" t="s">
        <v>1494</v>
      </c>
      <c r="O141" s="202" t="s">
        <v>1495</v>
      </c>
      <c r="P141" s="288"/>
      <c r="Q141" s="54" t="s">
        <v>1379</v>
      </c>
      <c r="R141" s="54" t="s">
        <v>1496</v>
      </c>
      <c r="S141" s="257" t="s">
        <v>1497</v>
      </c>
      <c r="T141" s="257" t="s">
        <v>1498</v>
      </c>
      <c r="U141" s="257" t="s">
        <v>3541</v>
      </c>
      <c r="V141" s="257"/>
      <c r="W141" s="289"/>
      <c r="Y141" s="289"/>
      <c r="AA141" s="130">
        <f>IF(OR(J141="Fail",ISBLANK(J141)),INDEX('Issue Code Table'!C:C,MATCH(N:N,'Issue Code Table'!A:A,0)),IF(M141="Critical",6,IF(M141="Significant",5,IF(M141="Moderate",3,2))))</f>
        <v>4</v>
      </c>
    </row>
    <row r="142" spans="1:27" ht="114.75" x14ac:dyDescent="0.25">
      <c r="A142" s="257" t="s">
        <v>1499</v>
      </c>
      <c r="B142" s="258" t="s">
        <v>984</v>
      </c>
      <c r="C142" s="259" t="s">
        <v>985</v>
      </c>
      <c r="D142" s="257" t="s">
        <v>219</v>
      </c>
      <c r="E142" s="257" t="s">
        <v>1500</v>
      </c>
      <c r="F142" s="257" t="s">
        <v>1501</v>
      </c>
      <c r="G142" s="257" t="s">
        <v>1502</v>
      </c>
      <c r="H142" s="257" t="s">
        <v>1503</v>
      </c>
      <c r="I142" s="55"/>
      <c r="J142" s="56"/>
      <c r="K142" s="55" t="s">
        <v>1504</v>
      </c>
      <c r="L142" s="55"/>
      <c r="M142" s="55" t="s">
        <v>140</v>
      </c>
      <c r="N142" s="55" t="s">
        <v>1505</v>
      </c>
      <c r="O142" s="202" t="s">
        <v>1506</v>
      </c>
      <c r="P142" s="288"/>
      <c r="Q142" s="54" t="s">
        <v>1379</v>
      </c>
      <c r="R142" s="54" t="s">
        <v>1507</v>
      </c>
      <c r="S142" s="257" t="s">
        <v>1508</v>
      </c>
      <c r="T142" s="257" t="s">
        <v>1509</v>
      </c>
      <c r="U142" s="257" t="s">
        <v>3542</v>
      </c>
      <c r="V142" s="296" t="s">
        <v>3543</v>
      </c>
      <c r="W142" s="289"/>
      <c r="Y142" s="289"/>
      <c r="AA142" s="130">
        <f>IF(OR(J142="Fail",ISBLANK(J142)),INDEX('Issue Code Table'!C:C,MATCH(N:N,'Issue Code Table'!A:A,0)),IF(M142="Critical",6,IF(M142="Significant",5,IF(M142="Moderate",3,2))))</f>
        <v>5</v>
      </c>
    </row>
    <row r="143" spans="1:27" ht="409.5" x14ac:dyDescent="0.25">
      <c r="A143" s="257" t="s">
        <v>1510</v>
      </c>
      <c r="B143" s="258" t="s">
        <v>445</v>
      </c>
      <c r="C143" s="259" t="s">
        <v>446</v>
      </c>
      <c r="D143" s="257" t="s">
        <v>219</v>
      </c>
      <c r="E143" s="257" t="s">
        <v>1511</v>
      </c>
      <c r="F143" s="257" t="s">
        <v>1512</v>
      </c>
      <c r="G143" s="257" t="s">
        <v>1513</v>
      </c>
      <c r="H143" s="258" t="s">
        <v>1514</v>
      </c>
      <c r="I143" s="55"/>
      <c r="J143" s="56"/>
      <c r="K143" s="54" t="s">
        <v>1515</v>
      </c>
      <c r="L143" s="55"/>
      <c r="M143" s="55" t="s">
        <v>140</v>
      </c>
      <c r="N143" s="55" t="s">
        <v>329</v>
      </c>
      <c r="O143" s="202" t="s">
        <v>330</v>
      </c>
      <c r="P143" s="288"/>
      <c r="Q143" s="54" t="s">
        <v>1379</v>
      </c>
      <c r="R143" s="54" t="s">
        <v>1516</v>
      </c>
      <c r="S143" s="257" t="s">
        <v>1517</v>
      </c>
      <c r="T143" s="257" t="s">
        <v>1518</v>
      </c>
      <c r="U143" s="257" t="s">
        <v>3544</v>
      </c>
      <c r="V143" s="296" t="s">
        <v>3545</v>
      </c>
      <c r="W143" s="289"/>
      <c r="Y143" s="289"/>
      <c r="AA143" s="130">
        <f>IF(OR(J143="Fail",ISBLANK(J143)),INDEX('Issue Code Table'!C:C,MATCH(N:N,'Issue Code Table'!A:A,0)),IF(M143="Critical",6,IF(M143="Significant",5,IF(M143="Moderate",3,2))))</f>
        <v>5</v>
      </c>
    </row>
    <row r="144" spans="1:27" ht="293.25" x14ac:dyDescent="0.25">
      <c r="A144" s="257" t="s">
        <v>1519</v>
      </c>
      <c r="B144" s="258" t="s">
        <v>522</v>
      </c>
      <c r="C144" s="259" t="s">
        <v>523</v>
      </c>
      <c r="D144" s="257" t="s">
        <v>219</v>
      </c>
      <c r="E144" s="257" t="s">
        <v>1520</v>
      </c>
      <c r="F144" s="257" t="s">
        <v>1521</v>
      </c>
      <c r="G144" s="257" t="s">
        <v>1522</v>
      </c>
      <c r="H144" s="258" t="s">
        <v>1523</v>
      </c>
      <c r="I144" s="55"/>
      <c r="J144" s="56"/>
      <c r="K144" s="54" t="s">
        <v>1524</v>
      </c>
      <c r="L144" s="54" t="s">
        <v>1525</v>
      </c>
      <c r="M144" s="54" t="s">
        <v>198</v>
      </c>
      <c r="N144" s="54" t="s">
        <v>529</v>
      </c>
      <c r="O144" s="202" t="s">
        <v>530</v>
      </c>
      <c r="P144" s="288"/>
      <c r="Q144" s="54" t="s">
        <v>1379</v>
      </c>
      <c r="R144" s="54" t="s">
        <v>1526</v>
      </c>
      <c r="S144" s="257" t="s">
        <v>1527</v>
      </c>
      <c r="T144" s="257" t="s">
        <v>1528</v>
      </c>
      <c r="U144" s="257" t="s">
        <v>3546</v>
      </c>
      <c r="V144" s="257"/>
      <c r="W144" s="289"/>
      <c r="Y144" s="289"/>
      <c r="AA144" s="130" t="e">
        <f>IF(OR(J144="Fail",ISBLANK(J144)),INDEX('Issue Code Table'!C:C,MATCH(N:N,'Issue Code Table'!A:A,0)),IF(M144="Critical",6,IF(M144="Significant",5,IF(M144="Moderate",3,2))))</f>
        <v>#N/A</v>
      </c>
    </row>
    <row r="145" spans="1:27" ht="344.25" x14ac:dyDescent="0.25">
      <c r="A145" s="257" t="s">
        <v>1529</v>
      </c>
      <c r="B145" s="258" t="s">
        <v>459</v>
      </c>
      <c r="C145" s="259" t="s">
        <v>460</v>
      </c>
      <c r="D145" s="257" t="s">
        <v>219</v>
      </c>
      <c r="E145" s="257" t="s">
        <v>1530</v>
      </c>
      <c r="F145" s="257" t="s">
        <v>1531</v>
      </c>
      <c r="G145" s="257" t="s">
        <v>1532</v>
      </c>
      <c r="H145" s="258" t="s">
        <v>1533</v>
      </c>
      <c r="I145" s="55"/>
      <c r="J145" s="56"/>
      <c r="K145" s="54" t="s">
        <v>1534</v>
      </c>
      <c r="L145" s="55" t="s">
        <v>1535</v>
      </c>
      <c r="M145" s="55" t="s">
        <v>140</v>
      </c>
      <c r="N145" s="55" t="s">
        <v>1536</v>
      </c>
      <c r="O145" s="202" t="s">
        <v>1537</v>
      </c>
      <c r="P145" s="288"/>
      <c r="Q145" s="54" t="s">
        <v>1538</v>
      </c>
      <c r="R145" s="54" t="s">
        <v>1539</v>
      </c>
      <c r="S145" s="257" t="s">
        <v>1540</v>
      </c>
      <c r="T145" s="257" t="s">
        <v>1541</v>
      </c>
      <c r="U145" s="257" t="s">
        <v>3547</v>
      </c>
      <c r="V145" s="296" t="s">
        <v>3548</v>
      </c>
      <c r="W145" s="289"/>
      <c r="Y145" s="289"/>
      <c r="AA145" s="130">
        <f>IF(OR(J145="Fail",ISBLANK(J145)),INDEX('Issue Code Table'!C:C,MATCH(N:N,'Issue Code Table'!A:A,0)),IF(M145="Critical",6,IF(M145="Significant",5,IF(M145="Moderate",3,2))))</f>
        <v>6</v>
      </c>
    </row>
    <row r="146" spans="1:27" ht="191.25" x14ac:dyDescent="0.25">
      <c r="A146" s="257" t="s">
        <v>1542</v>
      </c>
      <c r="B146" s="258" t="s">
        <v>1543</v>
      </c>
      <c r="C146" s="259" t="s">
        <v>1544</v>
      </c>
      <c r="D146" s="257" t="s">
        <v>219</v>
      </c>
      <c r="E146" s="257" t="s">
        <v>1545</v>
      </c>
      <c r="F146" s="257" t="s">
        <v>1546</v>
      </c>
      <c r="G146" s="257" t="s">
        <v>1547</v>
      </c>
      <c r="H146" s="258" t="s">
        <v>1548</v>
      </c>
      <c r="I146" s="55"/>
      <c r="J146" s="56"/>
      <c r="K146" s="54" t="s">
        <v>1549</v>
      </c>
      <c r="L146" s="55" t="s">
        <v>1550</v>
      </c>
      <c r="M146" s="55" t="s">
        <v>140</v>
      </c>
      <c r="N146" s="55" t="s">
        <v>1418</v>
      </c>
      <c r="O146" s="202" t="s">
        <v>1419</v>
      </c>
      <c r="P146" s="288"/>
      <c r="Q146" s="54" t="s">
        <v>1538</v>
      </c>
      <c r="R146" s="54" t="s">
        <v>1551</v>
      </c>
      <c r="S146" s="257" t="s">
        <v>1552</v>
      </c>
      <c r="T146" s="257" t="s">
        <v>1553</v>
      </c>
      <c r="U146" s="257" t="s">
        <v>3549</v>
      </c>
      <c r="V146" s="296" t="s">
        <v>3550</v>
      </c>
      <c r="W146" s="289"/>
      <c r="Y146" s="289"/>
      <c r="AA146" s="279">
        <f>IF(OR(J146="Fail",ISBLANK(J146)),INDEX('Issue Code Table'!C:C,MATCH(N:N,'Issue Code Table'!A:A,0)),IF(M146="Critical",6,IF(M146="Significant",5,IF(M146="Moderate",3,2))))</f>
        <v>5</v>
      </c>
    </row>
    <row r="147" spans="1:27" ht="140.25" x14ac:dyDescent="0.25">
      <c r="A147" s="257" t="s">
        <v>1554</v>
      </c>
      <c r="B147" s="258" t="s">
        <v>459</v>
      </c>
      <c r="C147" s="259" t="s">
        <v>460</v>
      </c>
      <c r="D147" s="257" t="s">
        <v>219</v>
      </c>
      <c r="E147" s="257" t="s">
        <v>1555</v>
      </c>
      <c r="F147" s="257" t="s">
        <v>1556</v>
      </c>
      <c r="G147" s="257" t="s">
        <v>1557</v>
      </c>
      <c r="H147" s="258" t="s">
        <v>1558</v>
      </c>
      <c r="I147" s="55"/>
      <c r="J147" s="56"/>
      <c r="K147" s="54" t="s">
        <v>1559</v>
      </c>
      <c r="L147" s="55" t="s">
        <v>1560</v>
      </c>
      <c r="M147" s="55" t="s">
        <v>151</v>
      </c>
      <c r="N147" s="55" t="s">
        <v>1561</v>
      </c>
      <c r="O147" s="202" t="s">
        <v>1562</v>
      </c>
      <c r="P147" s="288"/>
      <c r="Q147" s="54" t="s">
        <v>1538</v>
      </c>
      <c r="R147" s="54" t="s">
        <v>1563</v>
      </c>
      <c r="S147" s="257" t="s">
        <v>1564</v>
      </c>
      <c r="T147" s="257" t="s">
        <v>1565</v>
      </c>
      <c r="U147" s="257" t="s">
        <v>3656</v>
      </c>
      <c r="V147" s="257"/>
      <c r="W147" s="289"/>
      <c r="Y147" s="289"/>
      <c r="AA147" s="130">
        <f>IF(OR(J147="Fail",ISBLANK(J147)),INDEX('Issue Code Table'!C:C,MATCH(N:N,'Issue Code Table'!A:A,0)),IF(M147="Critical",6,IF(M147="Significant",5,IF(M147="Moderate",3,2))))</f>
        <v>3</v>
      </c>
    </row>
    <row r="148" spans="1:27" ht="114.75" x14ac:dyDescent="0.25">
      <c r="A148" s="257" t="s">
        <v>1566</v>
      </c>
      <c r="B148" s="258" t="s">
        <v>1473</v>
      </c>
      <c r="C148" s="263" t="s">
        <v>1474</v>
      </c>
      <c r="D148" s="257" t="s">
        <v>219</v>
      </c>
      <c r="E148" s="257" t="s">
        <v>1567</v>
      </c>
      <c r="F148" s="257" t="s">
        <v>1568</v>
      </c>
      <c r="G148" s="257" t="s">
        <v>1569</v>
      </c>
      <c r="H148" s="258" t="s">
        <v>1570</v>
      </c>
      <c r="I148" s="55"/>
      <c r="J148" s="56"/>
      <c r="K148" s="54" t="s">
        <v>1571</v>
      </c>
      <c r="L148" s="54"/>
      <c r="M148" s="249" t="s">
        <v>140</v>
      </c>
      <c r="N148" s="250" t="s">
        <v>225</v>
      </c>
      <c r="O148" s="202" t="s">
        <v>226</v>
      </c>
      <c r="P148" s="288"/>
      <c r="Q148" s="54" t="s">
        <v>1538</v>
      </c>
      <c r="R148" s="54" t="s">
        <v>1572</v>
      </c>
      <c r="S148" s="257" t="s">
        <v>1573</v>
      </c>
      <c r="T148" s="257" t="s">
        <v>1574</v>
      </c>
      <c r="U148" s="257" t="s">
        <v>3551</v>
      </c>
      <c r="V148" s="296" t="s">
        <v>3552</v>
      </c>
      <c r="W148" s="289"/>
      <c r="Y148" s="289"/>
      <c r="AA148" s="130">
        <f>IF(OR(J148="Fail",ISBLANK(J148)),INDEX('Issue Code Table'!C:C,MATCH(N:N,'Issue Code Table'!A:A,0)),IF(M148="Critical",6,IF(M148="Significant",5,IF(M148="Moderate",3,2))))</f>
        <v>5</v>
      </c>
    </row>
    <row r="149" spans="1:27" ht="344.25" x14ac:dyDescent="0.25">
      <c r="A149" s="257" t="s">
        <v>1575</v>
      </c>
      <c r="B149" s="257" t="s">
        <v>144</v>
      </c>
      <c r="C149" s="259" t="s">
        <v>1576</v>
      </c>
      <c r="D149" s="257" t="s">
        <v>219</v>
      </c>
      <c r="E149" s="257" t="s">
        <v>1577</v>
      </c>
      <c r="F149" s="257" t="s">
        <v>1578</v>
      </c>
      <c r="G149" s="257" t="s">
        <v>1579</v>
      </c>
      <c r="H149" s="258" t="s">
        <v>1580</v>
      </c>
      <c r="I149" s="55"/>
      <c r="J149" s="56"/>
      <c r="K149" s="54" t="s">
        <v>1581</v>
      </c>
      <c r="L149" s="55"/>
      <c r="M149" s="55" t="s">
        <v>140</v>
      </c>
      <c r="N149" s="55" t="s">
        <v>329</v>
      </c>
      <c r="O149" s="202" t="s">
        <v>330</v>
      </c>
      <c r="P149" s="288"/>
      <c r="Q149" s="54" t="s">
        <v>1582</v>
      </c>
      <c r="R149" s="54" t="s">
        <v>1583</v>
      </c>
      <c r="S149" s="257" t="s">
        <v>1584</v>
      </c>
      <c r="T149" s="257" t="s">
        <v>1585</v>
      </c>
      <c r="U149" s="257" t="s">
        <v>3657</v>
      </c>
      <c r="V149" s="296" t="s">
        <v>3553</v>
      </c>
      <c r="W149" s="289"/>
      <c r="Y149" s="289"/>
      <c r="AA149" s="130">
        <f>IF(OR(J149="Fail",ISBLANK(J149)),INDEX('Issue Code Table'!C:C,MATCH(N:N,'Issue Code Table'!A:A,0)),IF(M149="Critical",6,IF(M149="Significant",5,IF(M149="Moderate",3,2))))</f>
        <v>5</v>
      </c>
    </row>
    <row r="150" spans="1:27" ht="76.5" x14ac:dyDescent="0.25">
      <c r="A150" s="257" t="s">
        <v>1586</v>
      </c>
      <c r="B150" s="257" t="s">
        <v>144</v>
      </c>
      <c r="C150" s="259" t="s">
        <v>1576</v>
      </c>
      <c r="D150" s="257" t="s">
        <v>219</v>
      </c>
      <c r="E150" s="257" t="s">
        <v>1587</v>
      </c>
      <c r="F150" s="257" t="s">
        <v>1588</v>
      </c>
      <c r="G150" s="257" t="s">
        <v>1589</v>
      </c>
      <c r="H150" s="258" t="s">
        <v>1590</v>
      </c>
      <c r="I150" s="55"/>
      <c r="J150" s="56"/>
      <c r="K150" s="54" t="s">
        <v>1591</v>
      </c>
      <c r="L150" s="55"/>
      <c r="M150" s="55" t="s">
        <v>140</v>
      </c>
      <c r="N150" s="55" t="s">
        <v>329</v>
      </c>
      <c r="O150" s="202" t="s">
        <v>330</v>
      </c>
      <c r="P150" s="288"/>
      <c r="Q150" s="54" t="s">
        <v>1582</v>
      </c>
      <c r="R150" s="54" t="s">
        <v>1592</v>
      </c>
      <c r="S150" s="257" t="s">
        <v>1593</v>
      </c>
      <c r="T150" s="257" t="s">
        <v>1594</v>
      </c>
      <c r="U150" s="257" t="s">
        <v>3658</v>
      </c>
      <c r="V150" s="296" t="s">
        <v>3554</v>
      </c>
      <c r="W150" s="289"/>
      <c r="Y150" s="289"/>
      <c r="AA150" s="130">
        <f>IF(OR(J150="Fail",ISBLANK(J150)),INDEX('Issue Code Table'!C:C,MATCH(N:N,'Issue Code Table'!A:A,0)),IF(M150="Critical",6,IF(M150="Significant",5,IF(M150="Moderate",3,2))))</f>
        <v>5</v>
      </c>
    </row>
    <row r="151" spans="1:27" ht="140.25" x14ac:dyDescent="0.25">
      <c r="A151" s="257" t="s">
        <v>1595</v>
      </c>
      <c r="B151" s="258" t="s">
        <v>180</v>
      </c>
      <c r="C151" s="259" t="s">
        <v>181</v>
      </c>
      <c r="D151" s="257" t="s">
        <v>219</v>
      </c>
      <c r="E151" s="257" t="s">
        <v>1596</v>
      </c>
      <c r="F151" s="257" t="s">
        <v>1597</v>
      </c>
      <c r="G151" s="257" t="s">
        <v>1598</v>
      </c>
      <c r="H151" s="258" t="s">
        <v>1599</v>
      </c>
      <c r="I151" s="55"/>
      <c r="J151" s="56"/>
      <c r="K151" s="55" t="s">
        <v>1600</v>
      </c>
      <c r="L151" s="55"/>
      <c r="M151" s="55" t="s">
        <v>140</v>
      </c>
      <c r="N151" s="55" t="s">
        <v>329</v>
      </c>
      <c r="O151" s="202" t="s">
        <v>330</v>
      </c>
      <c r="P151" s="288"/>
      <c r="Q151" s="54" t="s">
        <v>1582</v>
      </c>
      <c r="R151" s="54" t="s">
        <v>1601</v>
      </c>
      <c r="S151" s="257" t="s">
        <v>1602</v>
      </c>
      <c r="T151" s="257" t="s">
        <v>1603</v>
      </c>
      <c r="U151" s="257" t="s">
        <v>3555</v>
      </c>
      <c r="V151" s="296" t="s">
        <v>3556</v>
      </c>
      <c r="W151" s="289"/>
      <c r="Y151" s="289"/>
      <c r="AA151" s="130">
        <f>IF(OR(J151="Fail",ISBLANK(J151)),INDEX('Issue Code Table'!C:C,MATCH(N:N,'Issue Code Table'!A:A,0)),IF(M151="Critical",6,IF(M151="Significant",5,IF(M151="Moderate",3,2))))</f>
        <v>5</v>
      </c>
    </row>
    <row r="152" spans="1:27" ht="382.5" x14ac:dyDescent="0.25">
      <c r="A152" s="257" t="s">
        <v>1604</v>
      </c>
      <c r="B152" s="257" t="s">
        <v>144</v>
      </c>
      <c r="C152" s="259" t="s">
        <v>1576</v>
      </c>
      <c r="D152" s="257" t="s">
        <v>206</v>
      </c>
      <c r="E152" s="257" t="s">
        <v>1605</v>
      </c>
      <c r="F152" s="257" t="s">
        <v>1606</v>
      </c>
      <c r="G152" s="257" t="s">
        <v>1607</v>
      </c>
      <c r="H152" s="258" t="s">
        <v>1608</v>
      </c>
      <c r="I152" s="55"/>
      <c r="J152" s="56"/>
      <c r="K152" s="54" t="s">
        <v>1609</v>
      </c>
      <c r="L152" s="280" t="s">
        <v>1610</v>
      </c>
      <c r="M152" s="55" t="s">
        <v>140</v>
      </c>
      <c r="N152" s="55" t="s">
        <v>1611</v>
      </c>
      <c r="O152" s="202" t="s">
        <v>1612</v>
      </c>
      <c r="P152" s="288"/>
      <c r="Q152" s="54" t="s">
        <v>1613</v>
      </c>
      <c r="R152" s="54" t="s">
        <v>1614</v>
      </c>
      <c r="S152" s="257" t="s">
        <v>1615</v>
      </c>
      <c r="T152" s="257" t="s">
        <v>1616</v>
      </c>
      <c r="U152" s="257" t="s">
        <v>3659</v>
      </c>
      <c r="V152" s="296" t="s">
        <v>3557</v>
      </c>
      <c r="W152" s="289"/>
      <c r="Y152" s="289"/>
      <c r="AA152" s="279">
        <f>IF(OR(J152="Fail",ISBLANK(J152)),INDEX('Issue Code Table'!C:C,MATCH(N:N,'Issue Code Table'!A:A,0)),IF(M152="Critical",6,IF(M152="Significant",5,IF(M152="Moderate",3,2))))</f>
        <v>5</v>
      </c>
    </row>
    <row r="153" spans="1:27" ht="242.25" x14ac:dyDescent="0.25">
      <c r="A153" s="257" t="s">
        <v>1617</v>
      </c>
      <c r="B153" s="258" t="s">
        <v>459</v>
      </c>
      <c r="C153" s="259" t="s">
        <v>460</v>
      </c>
      <c r="D153" s="257" t="s">
        <v>219</v>
      </c>
      <c r="E153" s="257" t="s">
        <v>1618</v>
      </c>
      <c r="F153" s="257" t="s">
        <v>1619</v>
      </c>
      <c r="G153" s="257" t="s">
        <v>1620</v>
      </c>
      <c r="H153" s="258" t="s">
        <v>1621</v>
      </c>
      <c r="I153" s="55"/>
      <c r="J153" s="56"/>
      <c r="K153" s="54" t="s">
        <v>1622</v>
      </c>
      <c r="L153" s="280" t="s">
        <v>1623</v>
      </c>
      <c r="M153" s="55" t="s">
        <v>151</v>
      </c>
      <c r="N153" s="55" t="s">
        <v>1624</v>
      </c>
      <c r="O153" s="202" t="s">
        <v>1625</v>
      </c>
      <c r="P153" s="288"/>
      <c r="Q153" s="54" t="s">
        <v>1613</v>
      </c>
      <c r="R153" s="54" t="s">
        <v>1626</v>
      </c>
      <c r="S153" s="257" t="s">
        <v>1627</v>
      </c>
      <c r="T153" s="257" t="s">
        <v>1628</v>
      </c>
      <c r="U153" s="294" t="s">
        <v>3560</v>
      </c>
      <c r="V153" s="296"/>
      <c r="W153" s="289"/>
      <c r="Y153" s="289"/>
      <c r="AA153" s="130">
        <f>IF(OR(J153="Fail",ISBLANK(J153)),INDEX('Issue Code Table'!C:C,MATCH(N:N,'Issue Code Table'!A:A,0)),IF(M153="Critical",6,IF(M153="Significant",5,IF(M153="Moderate",3,2))))</f>
        <v>5</v>
      </c>
    </row>
    <row r="154" spans="1:27" ht="229.5" x14ac:dyDescent="0.25">
      <c r="A154" s="257" t="s">
        <v>1629</v>
      </c>
      <c r="B154" s="257" t="s">
        <v>144</v>
      </c>
      <c r="C154" s="259" t="s">
        <v>1576</v>
      </c>
      <c r="D154" s="257" t="s">
        <v>219</v>
      </c>
      <c r="E154" s="257" t="s">
        <v>1630</v>
      </c>
      <c r="F154" s="257" t="s">
        <v>1631</v>
      </c>
      <c r="G154" s="257" t="s">
        <v>1632</v>
      </c>
      <c r="H154" s="258" t="s">
        <v>1633</v>
      </c>
      <c r="I154" s="55"/>
      <c r="J154" s="56"/>
      <c r="K154" s="54" t="s">
        <v>1634</v>
      </c>
      <c r="L154" s="280" t="s">
        <v>1635</v>
      </c>
      <c r="M154" s="55" t="s">
        <v>198</v>
      </c>
      <c r="N154" s="55" t="s">
        <v>1636</v>
      </c>
      <c r="O154" s="202" t="s">
        <v>1637</v>
      </c>
      <c r="P154" s="288"/>
      <c r="Q154" s="54" t="s">
        <v>1613</v>
      </c>
      <c r="R154" s="54" t="s">
        <v>1638</v>
      </c>
      <c r="S154" s="257" t="s">
        <v>1639</v>
      </c>
      <c r="T154" s="257" t="s">
        <v>1640</v>
      </c>
      <c r="U154" s="257" t="s">
        <v>3660</v>
      </c>
      <c r="V154" s="257"/>
      <c r="W154" s="289"/>
      <c r="Y154" s="289"/>
      <c r="AA154" s="130">
        <f>IF(OR(J154="Fail",ISBLANK(J154)),INDEX('Issue Code Table'!C:C,MATCH(N:N,'Issue Code Table'!A:A,0)),IF(M154="Critical",6,IF(M154="Significant",5,IF(M154="Moderate",3,2))))</f>
        <v>1</v>
      </c>
    </row>
    <row r="155" spans="1:27" ht="216.75" x14ac:dyDescent="0.25">
      <c r="A155" s="257" t="s">
        <v>1641</v>
      </c>
      <c r="B155" s="257" t="s">
        <v>144</v>
      </c>
      <c r="C155" s="259" t="s">
        <v>1576</v>
      </c>
      <c r="D155" s="257" t="s">
        <v>219</v>
      </c>
      <c r="E155" s="257" t="s">
        <v>1642</v>
      </c>
      <c r="F155" s="257" t="s">
        <v>1643</v>
      </c>
      <c r="G155" s="257" t="s">
        <v>1644</v>
      </c>
      <c r="H155" s="258" t="s">
        <v>1645</v>
      </c>
      <c r="I155" s="55"/>
      <c r="J155" s="56"/>
      <c r="K155" s="55" t="s">
        <v>1646</v>
      </c>
      <c r="L155" s="281" t="s">
        <v>1647</v>
      </c>
      <c r="M155" s="54" t="s">
        <v>151</v>
      </c>
      <c r="N155" s="54" t="s">
        <v>1648</v>
      </c>
      <c r="O155" s="202" t="s">
        <v>1649</v>
      </c>
      <c r="P155" s="288"/>
      <c r="Q155" s="54" t="s">
        <v>1613</v>
      </c>
      <c r="R155" s="54" t="s">
        <v>1650</v>
      </c>
      <c r="S155" s="257" t="s">
        <v>1651</v>
      </c>
      <c r="T155" s="257" t="s">
        <v>1652</v>
      </c>
      <c r="U155" s="294" t="s">
        <v>3558</v>
      </c>
      <c r="V155" s="257"/>
      <c r="W155" s="289"/>
      <c r="Y155" s="289"/>
      <c r="AA155" s="130">
        <f>IF(OR(J155="Fail",ISBLANK(J155)),INDEX('Issue Code Table'!C:C,MATCH(N:N,'Issue Code Table'!A:A,0)),IF(M155="Critical",6,IF(M155="Significant",5,IF(M155="Moderate",3,2))))</f>
        <v>5</v>
      </c>
    </row>
    <row r="156" spans="1:27" ht="114.75" x14ac:dyDescent="0.25">
      <c r="A156" s="257" t="s">
        <v>1653</v>
      </c>
      <c r="B156" s="51" t="s">
        <v>445</v>
      </c>
      <c r="C156" s="51" t="s">
        <v>1118</v>
      </c>
      <c r="D156" s="257" t="s">
        <v>219</v>
      </c>
      <c r="E156" s="257" t="s">
        <v>1654</v>
      </c>
      <c r="F156" s="257" t="s">
        <v>1655</v>
      </c>
      <c r="G156" s="257" t="s">
        <v>1656</v>
      </c>
      <c r="H156" s="258" t="s">
        <v>1657</v>
      </c>
      <c r="I156" s="55"/>
      <c r="J156" s="56"/>
      <c r="K156" s="55" t="s">
        <v>1658</v>
      </c>
      <c r="L156" s="275"/>
      <c r="M156" s="55" t="s">
        <v>140</v>
      </c>
      <c r="N156" s="55" t="s">
        <v>1611</v>
      </c>
      <c r="O156" s="202" t="s">
        <v>1612</v>
      </c>
      <c r="P156" s="288"/>
      <c r="Q156" s="54" t="s">
        <v>1613</v>
      </c>
      <c r="R156" s="54" t="s">
        <v>1659</v>
      </c>
      <c r="S156" s="257" t="s">
        <v>1660</v>
      </c>
      <c r="T156" s="257" t="s">
        <v>1661</v>
      </c>
      <c r="U156" s="294" t="s">
        <v>3559</v>
      </c>
      <c r="V156" s="257" t="s">
        <v>1662</v>
      </c>
      <c r="W156" s="289"/>
      <c r="Y156" s="289"/>
      <c r="AA156" s="130">
        <f>IF(OR(J156="Fail",ISBLANK(J156)),INDEX('Issue Code Table'!C:C,MATCH(N:N,'Issue Code Table'!A:A,0)),IF(M156="Critical",6,IF(M156="Significant",5,IF(M156="Moderate",3,2))))</f>
        <v>5</v>
      </c>
    </row>
    <row r="157" spans="1:27" ht="114.75" x14ac:dyDescent="0.25">
      <c r="A157" s="257" t="s">
        <v>1663</v>
      </c>
      <c r="B157" s="257" t="s">
        <v>445</v>
      </c>
      <c r="C157" s="257" t="s">
        <v>1118</v>
      </c>
      <c r="D157" s="257" t="s">
        <v>219</v>
      </c>
      <c r="E157" s="257" t="s">
        <v>1664</v>
      </c>
      <c r="F157" s="257" t="s">
        <v>1665</v>
      </c>
      <c r="G157" s="257" t="s">
        <v>1666</v>
      </c>
      <c r="H157" s="258" t="s">
        <v>1667</v>
      </c>
      <c r="I157" s="55"/>
      <c r="J157" s="56"/>
      <c r="K157" s="54" t="s">
        <v>1668</v>
      </c>
      <c r="L157" s="55"/>
      <c r="M157" s="55" t="s">
        <v>140</v>
      </c>
      <c r="N157" s="55" t="s">
        <v>329</v>
      </c>
      <c r="O157" s="202" t="s">
        <v>330</v>
      </c>
      <c r="P157" s="288"/>
      <c r="Q157" s="54" t="s">
        <v>1669</v>
      </c>
      <c r="R157" s="54" t="s">
        <v>1670</v>
      </c>
      <c r="S157" s="257" t="s">
        <v>1671</v>
      </c>
      <c r="T157" s="257" t="s">
        <v>1672</v>
      </c>
      <c r="U157" s="257" t="s">
        <v>3661</v>
      </c>
      <c r="V157" s="257" t="s">
        <v>1673</v>
      </c>
      <c r="W157" s="289"/>
      <c r="Y157" s="289"/>
      <c r="AA157" s="130">
        <f>IF(OR(J157="Fail",ISBLANK(J157)),INDEX('Issue Code Table'!C:C,MATCH(N:N,'Issue Code Table'!A:A,0)),IF(M157="Critical",6,IF(M157="Significant",5,IF(M157="Moderate",3,2))))</f>
        <v>5</v>
      </c>
    </row>
    <row r="158" spans="1:27" ht="114.75" x14ac:dyDescent="0.25">
      <c r="A158" s="257" t="s">
        <v>1674</v>
      </c>
      <c r="B158" s="257" t="s">
        <v>445</v>
      </c>
      <c r="C158" s="257" t="s">
        <v>1118</v>
      </c>
      <c r="D158" s="257" t="s">
        <v>219</v>
      </c>
      <c r="E158" s="257" t="s">
        <v>1675</v>
      </c>
      <c r="F158" s="257" t="s">
        <v>1676</v>
      </c>
      <c r="G158" s="257" t="s">
        <v>1677</v>
      </c>
      <c r="H158" s="258" t="s">
        <v>1678</v>
      </c>
      <c r="I158" s="55"/>
      <c r="J158" s="56"/>
      <c r="K158" s="54" t="s">
        <v>1679</v>
      </c>
      <c r="L158" s="55"/>
      <c r="M158" s="55" t="s">
        <v>140</v>
      </c>
      <c r="N158" s="55" t="s">
        <v>329</v>
      </c>
      <c r="O158" s="202" t="s">
        <v>330</v>
      </c>
      <c r="P158" s="288"/>
      <c r="Q158" s="54" t="s">
        <v>1669</v>
      </c>
      <c r="R158" s="54" t="s">
        <v>1680</v>
      </c>
      <c r="S158" s="257" t="s">
        <v>1681</v>
      </c>
      <c r="T158" s="257" t="s">
        <v>1682</v>
      </c>
      <c r="U158" s="257" t="s">
        <v>3561</v>
      </c>
      <c r="V158" s="257" t="s">
        <v>1683</v>
      </c>
      <c r="W158" s="289"/>
      <c r="Y158" s="289"/>
      <c r="AA158" s="130">
        <f>IF(OR(J158="Fail",ISBLANK(J158)),INDEX('Issue Code Table'!C:C,MATCH(N:N,'Issue Code Table'!A:A,0)),IF(M158="Critical",6,IF(M158="Significant",5,IF(M158="Moderate",3,2))))</f>
        <v>5</v>
      </c>
    </row>
    <row r="159" spans="1:27" ht="114.75" x14ac:dyDescent="0.25">
      <c r="A159" s="257" t="s">
        <v>1684</v>
      </c>
      <c r="B159" s="258" t="s">
        <v>445</v>
      </c>
      <c r="C159" s="259" t="s">
        <v>1118</v>
      </c>
      <c r="D159" s="257" t="s">
        <v>219</v>
      </c>
      <c r="E159" s="257" t="s">
        <v>1685</v>
      </c>
      <c r="F159" s="257" t="s">
        <v>1686</v>
      </c>
      <c r="G159" s="257" t="s">
        <v>1687</v>
      </c>
      <c r="H159" s="258" t="s">
        <v>1688</v>
      </c>
      <c r="I159" s="55"/>
      <c r="J159" s="56"/>
      <c r="K159" s="54" t="s">
        <v>1689</v>
      </c>
      <c r="L159" s="55"/>
      <c r="M159" s="55" t="s">
        <v>140</v>
      </c>
      <c r="N159" s="55" t="s">
        <v>329</v>
      </c>
      <c r="O159" s="202" t="s">
        <v>330</v>
      </c>
      <c r="P159" s="288"/>
      <c r="Q159" s="54" t="s">
        <v>1669</v>
      </c>
      <c r="R159" s="54" t="s">
        <v>1690</v>
      </c>
      <c r="S159" s="257" t="s">
        <v>1691</v>
      </c>
      <c r="T159" s="257" t="s">
        <v>1692</v>
      </c>
      <c r="U159" s="257" t="s">
        <v>3562</v>
      </c>
      <c r="V159" s="257" t="s">
        <v>1693</v>
      </c>
      <c r="W159" s="289"/>
      <c r="Y159" s="289"/>
      <c r="AA159" s="130">
        <f>IF(OR(J159="Fail",ISBLANK(J159)),INDEX('Issue Code Table'!C:C,MATCH(N:N,'Issue Code Table'!A:A,0)),IF(M159="Critical",6,IF(M159="Significant",5,IF(M159="Moderate",3,2))))</f>
        <v>5</v>
      </c>
    </row>
    <row r="160" spans="1:27" ht="114.75" x14ac:dyDescent="0.25">
      <c r="A160" s="257" t="s">
        <v>1694</v>
      </c>
      <c r="B160" s="257" t="s">
        <v>445</v>
      </c>
      <c r="C160" s="257" t="s">
        <v>1118</v>
      </c>
      <c r="D160" s="257" t="s">
        <v>219</v>
      </c>
      <c r="E160" s="257" t="s">
        <v>1695</v>
      </c>
      <c r="F160" s="257" t="s">
        <v>1696</v>
      </c>
      <c r="G160" s="257" t="s">
        <v>1697</v>
      </c>
      <c r="H160" s="258" t="s">
        <v>1698</v>
      </c>
      <c r="I160" s="55"/>
      <c r="J160" s="56"/>
      <c r="K160" s="54" t="s">
        <v>1699</v>
      </c>
      <c r="L160" s="55"/>
      <c r="M160" s="55" t="s">
        <v>140</v>
      </c>
      <c r="N160" s="55" t="s">
        <v>329</v>
      </c>
      <c r="O160" s="202" t="s">
        <v>330</v>
      </c>
      <c r="P160" s="288"/>
      <c r="Q160" s="54" t="s">
        <v>1669</v>
      </c>
      <c r="R160" s="54" t="s">
        <v>1700</v>
      </c>
      <c r="S160" s="257" t="s">
        <v>1701</v>
      </c>
      <c r="T160" s="257" t="s">
        <v>1702</v>
      </c>
      <c r="U160" s="257" t="s">
        <v>1703</v>
      </c>
      <c r="V160" s="257" t="s">
        <v>1704</v>
      </c>
      <c r="W160" s="289"/>
      <c r="Y160" s="289"/>
      <c r="AA160" s="130">
        <f>IF(OR(J160="Fail",ISBLANK(J160)),INDEX('Issue Code Table'!C:C,MATCH(N:N,'Issue Code Table'!A:A,0)),IF(M160="Critical",6,IF(M160="Significant",5,IF(M160="Moderate",3,2))))</f>
        <v>5</v>
      </c>
    </row>
    <row r="161" spans="1:27" ht="178.5" x14ac:dyDescent="0.25">
      <c r="A161" s="257" t="s">
        <v>1705</v>
      </c>
      <c r="B161" s="257" t="s">
        <v>445</v>
      </c>
      <c r="C161" s="257" t="s">
        <v>1118</v>
      </c>
      <c r="D161" s="257" t="s">
        <v>219</v>
      </c>
      <c r="E161" s="257" t="s">
        <v>1706</v>
      </c>
      <c r="F161" s="257" t="s">
        <v>1707</v>
      </c>
      <c r="G161" s="257" t="s">
        <v>3662</v>
      </c>
      <c r="H161" s="258" t="s">
        <v>1708</v>
      </c>
      <c r="I161" s="55"/>
      <c r="J161" s="56"/>
      <c r="K161" s="54" t="s">
        <v>1709</v>
      </c>
      <c r="L161" s="55"/>
      <c r="M161" s="55" t="s">
        <v>140</v>
      </c>
      <c r="N161" s="55" t="s">
        <v>329</v>
      </c>
      <c r="O161" s="202" t="s">
        <v>330</v>
      </c>
      <c r="P161" s="288"/>
      <c r="Q161" s="54" t="s">
        <v>1669</v>
      </c>
      <c r="R161" s="54" t="s">
        <v>1710</v>
      </c>
      <c r="S161" s="257" t="s">
        <v>1711</v>
      </c>
      <c r="T161" s="257" t="s">
        <v>1712</v>
      </c>
      <c r="U161" s="257" t="s">
        <v>3563</v>
      </c>
      <c r="V161" s="257" t="s">
        <v>1713</v>
      </c>
      <c r="W161" s="289"/>
      <c r="Y161" s="289"/>
      <c r="AA161" s="130">
        <f>IF(OR(J161="Fail",ISBLANK(J161)),INDEX('Issue Code Table'!C:C,MATCH(N:N,'Issue Code Table'!A:A,0)),IF(M161="Critical",6,IF(M161="Significant",5,IF(M161="Moderate",3,2))))</f>
        <v>5</v>
      </c>
    </row>
    <row r="162" spans="1:27" ht="114.75" x14ac:dyDescent="0.25">
      <c r="A162" s="257" t="s">
        <v>1714</v>
      </c>
      <c r="B162" s="258" t="s">
        <v>445</v>
      </c>
      <c r="C162" s="259" t="s">
        <v>1118</v>
      </c>
      <c r="D162" s="257" t="s">
        <v>219</v>
      </c>
      <c r="E162" s="257" t="s">
        <v>1715</v>
      </c>
      <c r="F162" s="257" t="s">
        <v>1716</v>
      </c>
      <c r="G162" s="257" t="s">
        <v>1717</v>
      </c>
      <c r="H162" s="258" t="s">
        <v>1718</v>
      </c>
      <c r="I162" s="55"/>
      <c r="J162" s="56"/>
      <c r="K162" s="54" t="s">
        <v>1719</v>
      </c>
      <c r="L162" s="55"/>
      <c r="M162" s="55" t="s">
        <v>140</v>
      </c>
      <c r="N162" s="55" t="s">
        <v>329</v>
      </c>
      <c r="O162" s="202" t="s">
        <v>330</v>
      </c>
      <c r="P162" s="288"/>
      <c r="Q162" s="54" t="s">
        <v>1669</v>
      </c>
      <c r="R162" s="54" t="s">
        <v>1720</v>
      </c>
      <c r="S162" s="257" t="s">
        <v>1721</v>
      </c>
      <c r="T162" s="257" t="s">
        <v>1722</v>
      </c>
      <c r="U162" s="257" t="s">
        <v>1723</v>
      </c>
      <c r="V162" s="257" t="s">
        <v>3663</v>
      </c>
      <c r="W162" s="289"/>
      <c r="Y162" s="289"/>
      <c r="AA162" s="130">
        <f>IF(OR(J162="Fail",ISBLANK(J162)),INDEX('Issue Code Table'!C:C,MATCH(N:N,'Issue Code Table'!A:A,0)),IF(M162="Critical",6,IF(M162="Significant",5,IF(M162="Moderate",3,2))))</f>
        <v>5</v>
      </c>
    </row>
    <row r="163" spans="1:27" ht="204" x14ac:dyDescent="0.25">
      <c r="A163" s="257" t="s">
        <v>1724</v>
      </c>
      <c r="B163" s="258" t="s">
        <v>180</v>
      </c>
      <c r="C163" s="259" t="s">
        <v>181</v>
      </c>
      <c r="D163" s="257" t="s">
        <v>219</v>
      </c>
      <c r="E163" s="257" t="s">
        <v>1725</v>
      </c>
      <c r="F163" s="257" t="s">
        <v>1726</v>
      </c>
      <c r="G163" s="257" t="s">
        <v>1727</v>
      </c>
      <c r="H163" s="258" t="s">
        <v>1728</v>
      </c>
      <c r="I163" s="55"/>
      <c r="J163" s="56"/>
      <c r="K163" s="55" t="s">
        <v>1729</v>
      </c>
      <c r="L163" s="55"/>
      <c r="M163" s="55" t="s">
        <v>140</v>
      </c>
      <c r="N163" s="55" t="s">
        <v>225</v>
      </c>
      <c r="O163" s="202" t="s">
        <v>226</v>
      </c>
      <c r="P163" s="288"/>
      <c r="Q163" s="54" t="s">
        <v>1669</v>
      </c>
      <c r="R163" s="54" t="s">
        <v>1730</v>
      </c>
      <c r="S163" s="257" t="s">
        <v>1731</v>
      </c>
      <c r="T163" s="257" t="s">
        <v>1732</v>
      </c>
      <c r="U163" s="295" t="s">
        <v>3564</v>
      </c>
      <c r="V163" s="257" t="s">
        <v>3664</v>
      </c>
      <c r="W163" s="289"/>
      <c r="Y163" s="289"/>
      <c r="AA163" s="130">
        <f>IF(OR(J163="Fail",ISBLANK(J163)),INDEX('Issue Code Table'!C:C,MATCH(N:N,'Issue Code Table'!A:A,0)),IF(M163="Critical",6,IF(M163="Significant",5,IF(M163="Moderate",3,2))))</f>
        <v>5</v>
      </c>
    </row>
    <row r="164" spans="1:27" ht="216.75" x14ac:dyDescent="0.25">
      <c r="A164" s="257" t="s">
        <v>1733</v>
      </c>
      <c r="B164" s="257" t="s">
        <v>144</v>
      </c>
      <c r="C164" s="259" t="s">
        <v>1576</v>
      </c>
      <c r="D164" s="257" t="s">
        <v>219</v>
      </c>
      <c r="E164" s="257" t="s">
        <v>1734</v>
      </c>
      <c r="F164" s="257" t="s">
        <v>1735</v>
      </c>
      <c r="G164" s="257" t="s">
        <v>1736</v>
      </c>
      <c r="H164" s="258" t="s">
        <v>1737</v>
      </c>
      <c r="I164" s="55"/>
      <c r="J164" s="56"/>
      <c r="K164" s="55" t="s">
        <v>1738</v>
      </c>
      <c r="L164" s="55"/>
      <c r="M164" s="55" t="s">
        <v>151</v>
      </c>
      <c r="N164" s="55" t="s">
        <v>541</v>
      </c>
      <c r="O164" s="202" t="s">
        <v>552</v>
      </c>
      <c r="P164" s="288"/>
      <c r="Q164" s="54" t="s">
        <v>1669</v>
      </c>
      <c r="R164" s="54" t="s">
        <v>1739</v>
      </c>
      <c r="S164" s="257" t="s">
        <v>1740</v>
      </c>
      <c r="T164" s="257" t="s">
        <v>1741</v>
      </c>
      <c r="U164" s="295" t="s">
        <v>1741</v>
      </c>
      <c r="V164" s="257"/>
      <c r="W164" s="289"/>
      <c r="Y164" s="289"/>
      <c r="AA164" s="130">
        <f>IF(OR(J164="Fail",ISBLANK(J164)),INDEX('Issue Code Table'!C:C,MATCH(N:N,'Issue Code Table'!A:A,0)),IF(M164="Critical",6,IF(M164="Significant",5,IF(M164="Moderate",3,2))))</f>
        <v>4</v>
      </c>
    </row>
    <row r="165" spans="1:27" ht="216.75" x14ac:dyDescent="0.25">
      <c r="A165" s="257" t="s">
        <v>1742</v>
      </c>
      <c r="B165" s="257" t="s">
        <v>144</v>
      </c>
      <c r="C165" s="259" t="s">
        <v>1576</v>
      </c>
      <c r="D165" s="257" t="s">
        <v>219</v>
      </c>
      <c r="E165" s="257" t="s">
        <v>1743</v>
      </c>
      <c r="F165" s="257" t="s">
        <v>1744</v>
      </c>
      <c r="G165" s="257" t="s">
        <v>1745</v>
      </c>
      <c r="H165" s="258" t="s">
        <v>1746</v>
      </c>
      <c r="I165" s="55"/>
      <c r="J165" s="56"/>
      <c r="K165" s="55" t="s">
        <v>1747</v>
      </c>
      <c r="L165" s="55"/>
      <c r="M165" s="55" t="s">
        <v>151</v>
      </c>
      <c r="N165" s="55" t="s">
        <v>541</v>
      </c>
      <c r="O165" s="202" t="s">
        <v>552</v>
      </c>
      <c r="P165" s="288"/>
      <c r="Q165" s="54" t="s">
        <v>1669</v>
      </c>
      <c r="R165" s="54" t="s">
        <v>1748</v>
      </c>
      <c r="S165" s="257" t="s">
        <v>1740</v>
      </c>
      <c r="T165" s="257" t="s">
        <v>1741</v>
      </c>
      <c r="U165" s="295" t="s">
        <v>1741</v>
      </c>
      <c r="V165" s="257"/>
      <c r="W165" s="289"/>
      <c r="Y165" s="289"/>
      <c r="AA165" s="130">
        <f>IF(OR(J165="Fail",ISBLANK(J165)),INDEX('Issue Code Table'!C:C,MATCH(N:N,'Issue Code Table'!A:A,0)),IF(M165="Critical",6,IF(M165="Significant",5,IF(M165="Moderate",3,2))))</f>
        <v>4</v>
      </c>
    </row>
    <row r="166" spans="1:27" ht="229.5" x14ac:dyDescent="0.25">
      <c r="A166" s="257" t="s">
        <v>1749</v>
      </c>
      <c r="B166" s="258" t="s">
        <v>180</v>
      </c>
      <c r="C166" s="259" t="s">
        <v>181</v>
      </c>
      <c r="D166" s="257" t="s">
        <v>206</v>
      </c>
      <c r="E166" s="257" t="s">
        <v>1750</v>
      </c>
      <c r="F166" s="257" t="s">
        <v>1751</v>
      </c>
      <c r="G166" s="257" t="s">
        <v>1752</v>
      </c>
      <c r="H166" s="258" t="s">
        <v>1753</v>
      </c>
      <c r="I166" s="55"/>
      <c r="J166" s="56"/>
      <c r="K166" s="55" t="s">
        <v>1754</v>
      </c>
      <c r="L166" s="55"/>
      <c r="M166" s="55" t="s">
        <v>140</v>
      </c>
      <c r="N166" s="55" t="s">
        <v>225</v>
      </c>
      <c r="O166" s="202" t="s">
        <v>226</v>
      </c>
      <c r="P166" s="288"/>
      <c r="Q166" s="54" t="s">
        <v>1669</v>
      </c>
      <c r="R166" s="54" t="s">
        <v>1755</v>
      </c>
      <c r="S166" s="257" t="s">
        <v>1756</v>
      </c>
      <c r="T166" s="257" t="s">
        <v>1757</v>
      </c>
      <c r="U166" s="295" t="s">
        <v>3565</v>
      </c>
      <c r="V166" s="257" t="s">
        <v>1758</v>
      </c>
      <c r="W166" s="289"/>
      <c r="Y166" s="289"/>
      <c r="AA166" s="130">
        <f>IF(OR(J166="Fail",ISBLANK(J166)),INDEX('Issue Code Table'!C:C,MATCH(N:N,'Issue Code Table'!A:A,0)),IF(M166="Critical",6,IF(M166="Significant",5,IF(M166="Moderate",3,2))))</f>
        <v>5</v>
      </c>
    </row>
    <row r="167" spans="1:27" ht="204" x14ac:dyDescent="0.25">
      <c r="A167" s="257" t="s">
        <v>1759</v>
      </c>
      <c r="B167" s="258" t="s">
        <v>180</v>
      </c>
      <c r="C167" s="259" t="s">
        <v>181</v>
      </c>
      <c r="D167" s="257" t="s">
        <v>206</v>
      </c>
      <c r="E167" s="257" t="s">
        <v>1760</v>
      </c>
      <c r="F167" s="257" t="s">
        <v>1761</v>
      </c>
      <c r="G167" s="257" t="s">
        <v>1762</v>
      </c>
      <c r="H167" s="258" t="s">
        <v>1763</v>
      </c>
      <c r="I167" s="55"/>
      <c r="J167" s="56"/>
      <c r="K167" s="55" t="s">
        <v>1754</v>
      </c>
      <c r="L167" s="55"/>
      <c r="M167" s="55" t="s">
        <v>140</v>
      </c>
      <c r="N167" s="55" t="s">
        <v>225</v>
      </c>
      <c r="O167" s="202" t="s">
        <v>226</v>
      </c>
      <c r="P167" s="288"/>
      <c r="Q167" s="54" t="s">
        <v>1669</v>
      </c>
      <c r="R167" s="54" t="s">
        <v>1764</v>
      </c>
      <c r="S167" s="257" t="s">
        <v>1765</v>
      </c>
      <c r="T167" s="257" t="s">
        <v>1766</v>
      </c>
      <c r="U167" s="295" t="s">
        <v>3566</v>
      </c>
      <c r="V167" s="257" t="s">
        <v>1767</v>
      </c>
      <c r="W167" s="289"/>
      <c r="Y167" s="289"/>
      <c r="AA167" s="130">
        <f>IF(OR(J167="Fail",ISBLANK(J167)),INDEX('Issue Code Table'!C:C,MATCH(N:N,'Issue Code Table'!A:A,0)),IF(M167="Critical",6,IF(M167="Significant",5,IF(M167="Moderate",3,2))))</f>
        <v>5</v>
      </c>
    </row>
    <row r="168" spans="1:27" ht="178.5" x14ac:dyDescent="0.25">
      <c r="A168" s="257" t="s">
        <v>1768</v>
      </c>
      <c r="B168" s="257" t="s">
        <v>144</v>
      </c>
      <c r="C168" s="259" t="s">
        <v>1576</v>
      </c>
      <c r="D168" s="257" t="s">
        <v>219</v>
      </c>
      <c r="E168" s="257" t="s">
        <v>1769</v>
      </c>
      <c r="F168" s="257" t="s">
        <v>1770</v>
      </c>
      <c r="G168" s="257" t="s">
        <v>1771</v>
      </c>
      <c r="H168" s="258" t="s">
        <v>1772</v>
      </c>
      <c r="I168" s="55"/>
      <c r="J168" s="56"/>
      <c r="K168" s="55" t="s">
        <v>1773</v>
      </c>
      <c r="L168" s="55"/>
      <c r="M168" s="55" t="s">
        <v>131</v>
      </c>
      <c r="N168" s="55" t="s">
        <v>1774</v>
      </c>
      <c r="O168" s="202" t="s">
        <v>1775</v>
      </c>
      <c r="P168" s="288"/>
      <c r="Q168" s="54" t="s">
        <v>1776</v>
      </c>
      <c r="R168" s="54" t="s">
        <v>1777</v>
      </c>
      <c r="S168" s="257" t="s">
        <v>1778</v>
      </c>
      <c r="T168" s="257" t="s">
        <v>1779</v>
      </c>
      <c r="U168" s="295" t="s">
        <v>3567</v>
      </c>
      <c r="V168" s="295" t="s">
        <v>3568</v>
      </c>
      <c r="W168" s="289"/>
      <c r="Y168" s="289"/>
      <c r="AA168" s="130">
        <f>IF(OR(J168="Fail",ISBLANK(J168)),INDEX('Issue Code Table'!C:C,MATCH(N:N,'Issue Code Table'!A:A,0)),IF(M168="Critical",6,IF(M168="Significant",5,IF(M168="Moderate",3,2))))</f>
        <v>7</v>
      </c>
    </row>
    <row r="169" spans="1:27" ht="89.25" x14ac:dyDescent="0.25">
      <c r="A169" s="257" t="s">
        <v>1780</v>
      </c>
      <c r="B169" s="257" t="s">
        <v>144</v>
      </c>
      <c r="C169" s="259" t="s">
        <v>1576</v>
      </c>
      <c r="D169" s="257" t="s">
        <v>219</v>
      </c>
      <c r="E169" s="257" t="s">
        <v>1781</v>
      </c>
      <c r="F169" s="257" t="s">
        <v>1782</v>
      </c>
      <c r="G169" s="257" t="s">
        <v>1783</v>
      </c>
      <c r="H169" s="258" t="s">
        <v>1784</v>
      </c>
      <c r="I169" s="55"/>
      <c r="J169" s="56"/>
      <c r="K169" s="55" t="s">
        <v>1785</v>
      </c>
      <c r="L169" s="55"/>
      <c r="M169" s="55" t="s">
        <v>151</v>
      </c>
      <c r="N169" s="55" t="s">
        <v>541</v>
      </c>
      <c r="O169" s="202" t="s">
        <v>552</v>
      </c>
      <c r="P169" s="288"/>
      <c r="Q169" s="54" t="s">
        <v>1776</v>
      </c>
      <c r="R169" s="54" t="s">
        <v>1786</v>
      </c>
      <c r="S169" s="257" t="s">
        <v>1787</v>
      </c>
      <c r="T169" s="257" t="s">
        <v>1788</v>
      </c>
      <c r="U169" s="295" t="s">
        <v>3569</v>
      </c>
      <c r="V169" s="295" t="s">
        <v>3570</v>
      </c>
      <c r="W169" s="289"/>
      <c r="Y169" s="289"/>
      <c r="AA169" s="130">
        <f>IF(OR(J169="Fail",ISBLANK(J169)),INDEX('Issue Code Table'!C:C,MATCH(N:N,'Issue Code Table'!A:A,0)),IF(M169="Critical",6,IF(M169="Significant",5,IF(M169="Moderate",3,2))))</f>
        <v>4</v>
      </c>
    </row>
    <row r="170" spans="1:27" ht="89.25" x14ac:dyDescent="0.25">
      <c r="A170" s="257" t="s">
        <v>1789</v>
      </c>
      <c r="B170" s="257" t="s">
        <v>144</v>
      </c>
      <c r="C170" s="259" t="s">
        <v>1576</v>
      </c>
      <c r="D170" s="257" t="s">
        <v>219</v>
      </c>
      <c r="E170" s="257" t="s">
        <v>1790</v>
      </c>
      <c r="F170" s="257" t="s">
        <v>1782</v>
      </c>
      <c r="G170" s="257" t="s">
        <v>1791</v>
      </c>
      <c r="H170" s="258" t="s">
        <v>1792</v>
      </c>
      <c r="I170" s="55"/>
      <c r="J170" s="56"/>
      <c r="K170" s="55" t="s">
        <v>1793</v>
      </c>
      <c r="L170" s="55"/>
      <c r="M170" s="55" t="s">
        <v>151</v>
      </c>
      <c r="N170" s="55" t="s">
        <v>541</v>
      </c>
      <c r="O170" s="202" t="s">
        <v>552</v>
      </c>
      <c r="P170" s="288"/>
      <c r="Q170" s="54" t="s">
        <v>1776</v>
      </c>
      <c r="R170" s="54" t="s">
        <v>1794</v>
      </c>
      <c r="S170" s="257" t="s">
        <v>1787</v>
      </c>
      <c r="T170" s="257" t="s">
        <v>1795</v>
      </c>
      <c r="U170" s="295" t="s">
        <v>3571</v>
      </c>
      <c r="V170" s="257"/>
      <c r="W170" s="289"/>
      <c r="Y170" s="289"/>
      <c r="AA170" s="130">
        <f>IF(OR(J170="Fail",ISBLANK(J170)),INDEX('Issue Code Table'!C:C,MATCH(N:N,'Issue Code Table'!A:A,0)),IF(M170="Critical",6,IF(M170="Significant",5,IF(M170="Moderate",3,2))))</f>
        <v>4</v>
      </c>
    </row>
    <row r="171" spans="1:27" ht="89.25" x14ac:dyDescent="0.25">
      <c r="A171" s="257" t="s">
        <v>1796</v>
      </c>
      <c r="B171" s="257" t="s">
        <v>144</v>
      </c>
      <c r="C171" s="259" t="s">
        <v>1576</v>
      </c>
      <c r="D171" s="257" t="s">
        <v>219</v>
      </c>
      <c r="E171" s="257" t="s">
        <v>1797</v>
      </c>
      <c r="F171" s="257" t="s">
        <v>1782</v>
      </c>
      <c r="G171" s="257" t="s">
        <v>1798</v>
      </c>
      <c r="H171" s="258" t="s">
        <v>1799</v>
      </c>
      <c r="I171" s="55"/>
      <c r="J171" s="56"/>
      <c r="K171" s="55" t="s">
        <v>1800</v>
      </c>
      <c r="L171" s="55"/>
      <c r="M171" s="55" t="s">
        <v>151</v>
      </c>
      <c r="N171" s="55" t="s">
        <v>541</v>
      </c>
      <c r="O171" s="202" t="s">
        <v>552</v>
      </c>
      <c r="P171" s="288"/>
      <c r="Q171" s="54" t="s">
        <v>1776</v>
      </c>
      <c r="R171" s="54" t="s">
        <v>1801</v>
      </c>
      <c r="S171" s="257" t="s">
        <v>1787</v>
      </c>
      <c r="T171" s="257" t="s">
        <v>1802</v>
      </c>
      <c r="U171" s="295" t="s">
        <v>3572</v>
      </c>
      <c r="V171" s="257"/>
      <c r="W171" s="289"/>
      <c r="Y171" s="289"/>
      <c r="AA171" s="130">
        <f>IF(OR(J171="Fail",ISBLANK(J171)),INDEX('Issue Code Table'!C:C,MATCH(N:N,'Issue Code Table'!A:A,0)),IF(M171="Critical",6,IF(M171="Significant",5,IF(M171="Moderate",3,2))))</f>
        <v>4</v>
      </c>
    </row>
    <row r="172" spans="1:27" ht="89.25" x14ac:dyDescent="0.25">
      <c r="A172" s="257" t="s">
        <v>1803</v>
      </c>
      <c r="B172" s="257" t="s">
        <v>144</v>
      </c>
      <c r="C172" s="259" t="s">
        <v>1576</v>
      </c>
      <c r="D172" s="257" t="s">
        <v>219</v>
      </c>
      <c r="E172" s="257" t="s">
        <v>1804</v>
      </c>
      <c r="F172" s="257" t="s">
        <v>1805</v>
      </c>
      <c r="G172" s="257" t="s">
        <v>1806</v>
      </c>
      <c r="H172" s="258" t="s">
        <v>1807</v>
      </c>
      <c r="I172" s="55"/>
      <c r="J172" s="56"/>
      <c r="K172" s="55" t="s">
        <v>1808</v>
      </c>
      <c r="L172" s="55"/>
      <c r="M172" s="55" t="s">
        <v>140</v>
      </c>
      <c r="N172" s="55" t="s">
        <v>329</v>
      </c>
      <c r="O172" s="202" t="s">
        <v>330</v>
      </c>
      <c r="P172" s="288"/>
      <c r="Q172" s="54" t="s">
        <v>1776</v>
      </c>
      <c r="R172" s="54" t="s">
        <v>1809</v>
      </c>
      <c r="S172" s="257" t="s">
        <v>1810</v>
      </c>
      <c r="T172" s="257" t="s">
        <v>1811</v>
      </c>
      <c r="U172" s="295" t="s">
        <v>3665</v>
      </c>
      <c r="V172" s="295" t="s">
        <v>3574</v>
      </c>
      <c r="W172" s="289"/>
      <c r="Y172" s="289"/>
      <c r="AA172" s="130">
        <f>IF(OR(J172="Fail",ISBLANK(J172)),INDEX('Issue Code Table'!C:C,MATCH(N:N,'Issue Code Table'!A:A,0)),IF(M172="Critical",6,IF(M172="Significant",5,IF(M172="Moderate",3,2))))</f>
        <v>5</v>
      </c>
    </row>
    <row r="173" spans="1:27" ht="409.5" x14ac:dyDescent="0.25">
      <c r="A173" s="257" t="s">
        <v>1812</v>
      </c>
      <c r="B173" s="257" t="s">
        <v>144</v>
      </c>
      <c r="C173" s="259" t="s">
        <v>1576</v>
      </c>
      <c r="D173" s="257" t="s">
        <v>219</v>
      </c>
      <c r="E173" s="257" t="s">
        <v>1813</v>
      </c>
      <c r="F173" s="257" t="s">
        <v>1814</v>
      </c>
      <c r="G173" s="257" t="s">
        <v>1815</v>
      </c>
      <c r="H173" s="258" t="s">
        <v>1816</v>
      </c>
      <c r="I173" s="55"/>
      <c r="J173" s="56"/>
      <c r="K173" s="54" t="s">
        <v>3666</v>
      </c>
      <c r="L173" s="55"/>
      <c r="M173" s="55" t="s">
        <v>140</v>
      </c>
      <c r="N173" s="55" t="s">
        <v>329</v>
      </c>
      <c r="O173" s="202" t="s">
        <v>330</v>
      </c>
      <c r="P173" s="288"/>
      <c r="Q173" s="54" t="s">
        <v>1776</v>
      </c>
      <c r="R173" s="54" t="s">
        <v>1817</v>
      </c>
      <c r="S173" s="257" t="s">
        <v>1818</v>
      </c>
      <c r="T173" s="257" t="s">
        <v>1819</v>
      </c>
      <c r="U173" s="295" t="s">
        <v>3575</v>
      </c>
      <c r="V173" s="295" t="s">
        <v>3576</v>
      </c>
      <c r="W173" s="289"/>
      <c r="Y173" s="289"/>
      <c r="AA173" s="130">
        <f>IF(OR(J173="Fail",ISBLANK(J173)),INDEX('Issue Code Table'!C:C,MATCH(N:N,'Issue Code Table'!A:A,0)),IF(M173="Critical",6,IF(M173="Significant",5,IF(M173="Moderate",3,2))))</f>
        <v>5</v>
      </c>
    </row>
    <row r="174" spans="1:27" ht="178.5" x14ac:dyDescent="0.25">
      <c r="A174" s="257" t="s">
        <v>1820</v>
      </c>
      <c r="B174" s="258" t="s">
        <v>445</v>
      </c>
      <c r="C174" s="259" t="s">
        <v>1118</v>
      </c>
      <c r="D174" s="257" t="s">
        <v>219</v>
      </c>
      <c r="E174" s="257" t="s">
        <v>1821</v>
      </c>
      <c r="F174" s="257" t="s">
        <v>1822</v>
      </c>
      <c r="G174" s="257" t="s">
        <v>1823</v>
      </c>
      <c r="H174" s="258" t="s">
        <v>1824</v>
      </c>
      <c r="I174" s="55"/>
      <c r="J174" s="56"/>
      <c r="K174" s="55" t="s">
        <v>1825</v>
      </c>
      <c r="L174" s="55"/>
      <c r="M174" s="55" t="s">
        <v>140</v>
      </c>
      <c r="N174" s="55" t="s">
        <v>329</v>
      </c>
      <c r="O174" s="202" t="s">
        <v>330</v>
      </c>
      <c r="P174" s="288"/>
      <c r="Q174" s="54" t="s">
        <v>1776</v>
      </c>
      <c r="R174" s="54" t="s">
        <v>1826</v>
      </c>
      <c r="S174" s="257" t="s">
        <v>1827</v>
      </c>
      <c r="T174" s="257" t="s">
        <v>1828</v>
      </c>
      <c r="U174" s="257" t="s">
        <v>1829</v>
      </c>
      <c r="V174" s="257" t="s">
        <v>1830</v>
      </c>
      <c r="W174" s="289"/>
      <c r="Y174" s="289"/>
      <c r="AA174" s="130">
        <f>IF(OR(J174="Fail",ISBLANK(J174)),INDEX('Issue Code Table'!C:C,MATCH(N:N,'Issue Code Table'!A:A,0)),IF(M174="Critical",6,IF(M174="Significant",5,IF(M174="Moderate",3,2))))</f>
        <v>5</v>
      </c>
    </row>
    <row r="175" spans="1:27" ht="409.5" x14ac:dyDescent="0.25">
      <c r="A175" s="257" t="s">
        <v>1831</v>
      </c>
      <c r="B175" s="258" t="s">
        <v>445</v>
      </c>
      <c r="C175" s="259" t="s">
        <v>1118</v>
      </c>
      <c r="D175" s="257" t="s">
        <v>219</v>
      </c>
      <c r="E175" s="257" t="s">
        <v>1832</v>
      </c>
      <c r="F175" s="257" t="s">
        <v>1833</v>
      </c>
      <c r="G175" s="257" t="s">
        <v>1834</v>
      </c>
      <c r="H175" s="258" t="s">
        <v>1835</v>
      </c>
      <c r="I175" s="55"/>
      <c r="J175" s="56"/>
      <c r="K175" s="54" t="s">
        <v>1836</v>
      </c>
      <c r="L175" s="55"/>
      <c r="M175" s="55" t="s">
        <v>140</v>
      </c>
      <c r="N175" s="55" t="s">
        <v>329</v>
      </c>
      <c r="O175" s="202" t="s">
        <v>330</v>
      </c>
      <c r="P175" s="288"/>
      <c r="Q175" s="54" t="s">
        <v>1776</v>
      </c>
      <c r="R175" s="54" t="s">
        <v>1837</v>
      </c>
      <c r="S175" s="257" t="s">
        <v>1838</v>
      </c>
      <c r="T175" s="257" t="s">
        <v>1839</v>
      </c>
      <c r="U175" s="295" t="s">
        <v>3577</v>
      </c>
      <c r="V175" s="295" t="s">
        <v>3672</v>
      </c>
      <c r="W175" s="289"/>
      <c r="Y175" s="289"/>
      <c r="AA175" s="130">
        <f>IF(OR(J175="Fail",ISBLANK(J175)),INDEX('Issue Code Table'!C:C,MATCH(N:N,'Issue Code Table'!A:A,0)),IF(M175="Critical",6,IF(M175="Significant",5,IF(M175="Moderate",3,2))))</f>
        <v>5</v>
      </c>
    </row>
    <row r="176" spans="1:27" ht="255" x14ac:dyDescent="0.25">
      <c r="A176" s="257" t="s">
        <v>1840</v>
      </c>
      <c r="B176" s="257" t="s">
        <v>144</v>
      </c>
      <c r="C176" s="259" t="s">
        <v>1576</v>
      </c>
      <c r="D176" s="257" t="s">
        <v>219</v>
      </c>
      <c r="E176" s="257" t="s">
        <v>1841</v>
      </c>
      <c r="F176" s="257" t="s">
        <v>1842</v>
      </c>
      <c r="G176" s="257" t="s">
        <v>1843</v>
      </c>
      <c r="H176" s="258" t="s">
        <v>1844</v>
      </c>
      <c r="I176" s="55"/>
      <c r="J176" s="56"/>
      <c r="K176" s="55" t="s">
        <v>1845</v>
      </c>
      <c r="L176" s="55"/>
      <c r="M176" s="55" t="s">
        <v>140</v>
      </c>
      <c r="N176" s="55" t="s">
        <v>329</v>
      </c>
      <c r="O176" s="202" t="s">
        <v>330</v>
      </c>
      <c r="P176" s="288"/>
      <c r="Q176" s="54" t="s">
        <v>1776</v>
      </c>
      <c r="R176" s="54" t="s">
        <v>1846</v>
      </c>
      <c r="S176" s="257" t="s">
        <v>1847</v>
      </c>
      <c r="T176" s="257" t="s">
        <v>1848</v>
      </c>
      <c r="U176" s="295" t="s">
        <v>1848</v>
      </c>
      <c r="V176" s="295" t="s">
        <v>3578</v>
      </c>
      <c r="W176" s="289"/>
      <c r="Y176" s="289"/>
      <c r="AA176" s="130">
        <f>IF(OR(J176="Fail",ISBLANK(J176)),INDEX('Issue Code Table'!C:C,MATCH(N:N,'Issue Code Table'!A:A,0)),IF(M176="Critical",6,IF(M176="Significant",5,IF(M176="Moderate",3,2))))</f>
        <v>5</v>
      </c>
    </row>
    <row r="177" spans="1:27" ht="395.25" x14ac:dyDescent="0.25">
      <c r="A177" s="257" t="s">
        <v>1849</v>
      </c>
      <c r="B177" s="258" t="s">
        <v>445</v>
      </c>
      <c r="C177" s="259" t="s">
        <v>1118</v>
      </c>
      <c r="D177" s="257" t="s">
        <v>219</v>
      </c>
      <c r="E177" s="257" t="s">
        <v>1850</v>
      </c>
      <c r="F177" s="257" t="s">
        <v>1851</v>
      </c>
      <c r="G177" s="257" t="s">
        <v>1852</v>
      </c>
      <c r="H177" s="258" t="s">
        <v>1853</v>
      </c>
      <c r="I177" s="55"/>
      <c r="J177" s="56"/>
      <c r="K177" s="54" t="s">
        <v>1854</v>
      </c>
      <c r="L177" s="55"/>
      <c r="M177" s="55" t="s">
        <v>140</v>
      </c>
      <c r="N177" s="55" t="s">
        <v>329</v>
      </c>
      <c r="O177" s="202" t="s">
        <v>330</v>
      </c>
      <c r="P177" s="288"/>
      <c r="Q177" s="54" t="s">
        <v>1776</v>
      </c>
      <c r="R177" s="54" t="s">
        <v>1855</v>
      </c>
      <c r="S177" s="257" t="s">
        <v>1856</v>
      </c>
      <c r="T177" s="257" t="s">
        <v>1857</v>
      </c>
      <c r="U177" s="295" t="s">
        <v>3579</v>
      </c>
      <c r="V177" s="257" t="s">
        <v>1858</v>
      </c>
      <c r="W177" s="289"/>
      <c r="Y177" s="289"/>
      <c r="AA177" s="130">
        <f>IF(OR(J177="Fail",ISBLANK(J177)),INDEX('Issue Code Table'!C:C,MATCH(N:N,'Issue Code Table'!A:A,0)),IF(M177="Critical",6,IF(M177="Significant",5,IF(M177="Moderate",3,2))))</f>
        <v>5</v>
      </c>
    </row>
    <row r="178" spans="1:27" ht="242.25" x14ac:dyDescent="0.25">
      <c r="A178" s="257" t="s">
        <v>1859</v>
      </c>
      <c r="B178" s="258" t="s">
        <v>445</v>
      </c>
      <c r="C178" s="259" t="s">
        <v>446</v>
      </c>
      <c r="D178" s="257" t="s">
        <v>219</v>
      </c>
      <c r="E178" s="257" t="s">
        <v>1860</v>
      </c>
      <c r="F178" s="257" t="s">
        <v>1861</v>
      </c>
      <c r="G178" s="257" t="s">
        <v>1862</v>
      </c>
      <c r="H178" s="258" t="s">
        <v>1863</v>
      </c>
      <c r="I178" s="55"/>
      <c r="J178" s="56"/>
      <c r="K178" s="55" t="s">
        <v>1864</v>
      </c>
      <c r="L178" s="55"/>
      <c r="M178" s="55" t="s">
        <v>151</v>
      </c>
      <c r="N178" s="55" t="s">
        <v>541</v>
      </c>
      <c r="O178" s="202" t="s">
        <v>552</v>
      </c>
      <c r="P178" s="288"/>
      <c r="Q178" s="54" t="s">
        <v>1776</v>
      </c>
      <c r="R178" s="54" t="s">
        <v>1865</v>
      </c>
      <c r="S178" s="257" t="s">
        <v>1866</v>
      </c>
      <c r="T178" s="257" t="s">
        <v>1867</v>
      </c>
      <c r="U178" s="295" t="s">
        <v>3580</v>
      </c>
      <c r="V178" s="257"/>
      <c r="W178" s="289"/>
      <c r="Y178" s="289"/>
      <c r="AA178" s="130">
        <f>IF(OR(J178="Fail",ISBLANK(J178)),INDEX('Issue Code Table'!C:C,MATCH(N:N,'Issue Code Table'!A:A,0)),IF(M178="Critical",6,IF(M178="Significant",5,IF(M178="Moderate",3,2))))</f>
        <v>4</v>
      </c>
    </row>
    <row r="179" spans="1:27" ht="242.25" x14ac:dyDescent="0.25">
      <c r="A179" s="257" t="s">
        <v>1868</v>
      </c>
      <c r="B179" s="258" t="s">
        <v>445</v>
      </c>
      <c r="C179" s="259" t="s">
        <v>446</v>
      </c>
      <c r="D179" s="257" t="s">
        <v>219</v>
      </c>
      <c r="E179" s="257" t="s">
        <v>1869</v>
      </c>
      <c r="F179" s="257" t="s">
        <v>1870</v>
      </c>
      <c r="G179" s="257" t="s">
        <v>1871</v>
      </c>
      <c r="H179" s="258" t="s">
        <v>1872</v>
      </c>
      <c r="I179" s="55"/>
      <c r="J179" s="56"/>
      <c r="K179" s="55" t="s">
        <v>1873</v>
      </c>
      <c r="L179" s="55"/>
      <c r="M179" s="55" t="s">
        <v>151</v>
      </c>
      <c r="N179" s="55" t="s">
        <v>541</v>
      </c>
      <c r="O179" s="202" t="s">
        <v>552</v>
      </c>
      <c r="P179" s="288"/>
      <c r="Q179" s="54" t="s">
        <v>1776</v>
      </c>
      <c r="R179" s="54" t="s">
        <v>1874</v>
      </c>
      <c r="S179" s="257" t="s">
        <v>1875</v>
      </c>
      <c r="T179" s="257" t="s">
        <v>1876</v>
      </c>
      <c r="U179" s="295" t="s">
        <v>3581</v>
      </c>
      <c r="V179" s="257"/>
      <c r="W179" s="289"/>
      <c r="Y179" s="289"/>
      <c r="AA179" s="130">
        <f>IF(OR(J179="Fail",ISBLANK(J179)),INDEX('Issue Code Table'!C:C,MATCH(N:N,'Issue Code Table'!A:A,0)),IF(M179="Critical",6,IF(M179="Significant",5,IF(M179="Moderate",3,2))))</f>
        <v>4</v>
      </c>
    </row>
    <row r="180" spans="1:27" ht="409.5" x14ac:dyDescent="0.25">
      <c r="A180" s="257" t="s">
        <v>1877</v>
      </c>
      <c r="B180" s="258" t="s">
        <v>445</v>
      </c>
      <c r="C180" s="259" t="s">
        <v>446</v>
      </c>
      <c r="D180" s="257" t="s">
        <v>219</v>
      </c>
      <c r="E180" s="257" t="s">
        <v>1878</v>
      </c>
      <c r="F180" s="257" t="s">
        <v>1879</v>
      </c>
      <c r="G180" s="257" t="s">
        <v>1880</v>
      </c>
      <c r="H180" s="258" t="s">
        <v>1872</v>
      </c>
      <c r="I180" s="55"/>
      <c r="J180" s="56"/>
      <c r="K180" s="55" t="s">
        <v>1881</v>
      </c>
      <c r="L180" s="55"/>
      <c r="M180" s="55" t="s">
        <v>151</v>
      </c>
      <c r="N180" s="55" t="s">
        <v>541</v>
      </c>
      <c r="O180" s="202" t="s">
        <v>552</v>
      </c>
      <c r="P180" s="288"/>
      <c r="Q180" s="54" t="s">
        <v>1776</v>
      </c>
      <c r="R180" s="54" t="s">
        <v>1882</v>
      </c>
      <c r="S180" s="257" t="s">
        <v>1883</v>
      </c>
      <c r="T180" s="257" t="s">
        <v>1884</v>
      </c>
      <c r="U180" s="295" t="s">
        <v>3582</v>
      </c>
      <c r="V180" s="257"/>
      <c r="W180" s="289"/>
      <c r="Y180" s="289"/>
      <c r="AA180" s="130">
        <f>IF(OR(J180="Fail",ISBLANK(J180)),INDEX('Issue Code Table'!C:C,MATCH(N:N,'Issue Code Table'!A:A,0)),IF(M180="Critical",6,IF(M180="Significant",5,IF(M180="Moderate",3,2))))</f>
        <v>4</v>
      </c>
    </row>
    <row r="181" spans="1:27" ht="255" x14ac:dyDescent="0.25">
      <c r="A181" s="257" t="s">
        <v>1885</v>
      </c>
      <c r="B181" s="258" t="s">
        <v>445</v>
      </c>
      <c r="C181" s="259" t="s">
        <v>446</v>
      </c>
      <c r="D181" s="257" t="s">
        <v>219</v>
      </c>
      <c r="E181" s="257" t="s">
        <v>1886</v>
      </c>
      <c r="F181" s="257" t="s">
        <v>1887</v>
      </c>
      <c r="G181" s="257" t="s">
        <v>1888</v>
      </c>
      <c r="H181" s="258" t="s">
        <v>1889</v>
      </c>
      <c r="I181" s="55"/>
      <c r="J181" s="56"/>
      <c r="K181" s="55" t="s">
        <v>1890</v>
      </c>
      <c r="L181" s="55"/>
      <c r="M181" s="55" t="s">
        <v>140</v>
      </c>
      <c r="N181" s="55" t="s">
        <v>329</v>
      </c>
      <c r="O181" s="202" t="s">
        <v>330</v>
      </c>
      <c r="P181" s="288"/>
      <c r="Q181" s="54" t="s">
        <v>1776</v>
      </c>
      <c r="R181" s="54" t="s">
        <v>1891</v>
      </c>
      <c r="S181" s="257" t="s">
        <v>1892</v>
      </c>
      <c r="T181" s="257" t="s">
        <v>1893</v>
      </c>
      <c r="U181" s="295" t="s">
        <v>3583</v>
      </c>
      <c r="V181" s="295" t="s">
        <v>3667</v>
      </c>
      <c r="W181" s="289"/>
      <c r="Y181" s="289"/>
      <c r="AA181" s="130">
        <f>IF(OR(J181="Fail",ISBLANK(J181)),INDEX('Issue Code Table'!C:C,MATCH(N:N,'Issue Code Table'!A:A,0)),IF(M181="Critical",6,IF(M181="Significant",5,IF(M181="Moderate",3,2))))</f>
        <v>5</v>
      </c>
    </row>
    <row r="182" spans="1:27" ht="191.25" x14ac:dyDescent="0.25">
      <c r="A182" s="257" t="s">
        <v>1894</v>
      </c>
      <c r="B182" s="257" t="s">
        <v>144</v>
      </c>
      <c r="C182" s="74" t="s">
        <v>1576</v>
      </c>
      <c r="D182" s="257" t="s">
        <v>219</v>
      </c>
      <c r="E182" s="257" t="s">
        <v>1895</v>
      </c>
      <c r="F182" s="257" t="s">
        <v>1896</v>
      </c>
      <c r="G182" s="257" t="s">
        <v>1897</v>
      </c>
      <c r="H182" s="258" t="s">
        <v>1898</v>
      </c>
      <c r="I182" s="55"/>
      <c r="J182" s="56"/>
      <c r="K182" s="55" t="s">
        <v>1899</v>
      </c>
      <c r="L182" s="55"/>
      <c r="M182" s="55" t="s">
        <v>140</v>
      </c>
      <c r="N182" s="55" t="s">
        <v>329</v>
      </c>
      <c r="O182" s="202" t="s">
        <v>330</v>
      </c>
      <c r="P182" s="288"/>
      <c r="Q182" s="54" t="s">
        <v>1776</v>
      </c>
      <c r="R182" s="54" t="s">
        <v>1900</v>
      </c>
      <c r="S182" s="257" t="s">
        <v>1901</v>
      </c>
      <c r="T182" s="257" t="s">
        <v>1902</v>
      </c>
      <c r="U182" s="295" t="s">
        <v>3584</v>
      </c>
      <c r="V182" s="295" t="s">
        <v>3585</v>
      </c>
      <c r="W182" s="289"/>
      <c r="Y182" s="289"/>
      <c r="AA182" s="130">
        <f>IF(OR(J182="Fail",ISBLANK(J182)),INDEX('Issue Code Table'!C:C,MATCH(N:N,'Issue Code Table'!A:A,0)),IF(M182="Critical",6,IF(M182="Significant",5,IF(M182="Moderate",3,2))))</f>
        <v>5</v>
      </c>
    </row>
    <row r="183" spans="1:27" ht="178.5" x14ac:dyDescent="0.25">
      <c r="A183" s="257" t="s">
        <v>1903</v>
      </c>
      <c r="B183" s="257" t="s">
        <v>144</v>
      </c>
      <c r="C183" s="74" t="s">
        <v>1576</v>
      </c>
      <c r="D183" s="257" t="s">
        <v>219</v>
      </c>
      <c r="E183" s="257" t="s">
        <v>1904</v>
      </c>
      <c r="F183" s="257" t="s">
        <v>1905</v>
      </c>
      <c r="G183" s="257" t="s">
        <v>1906</v>
      </c>
      <c r="H183" s="258" t="s">
        <v>1907</v>
      </c>
      <c r="I183" s="55"/>
      <c r="J183" s="56"/>
      <c r="K183" s="55" t="s">
        <v>1908</v>
      </c>
      <c r="L183" s="55"/>
      <c r="M183" s="55" t="s">
        <v>151</v>
      </c>
      <c r="N183" s="55" t="s">
        <v>1909</v>
      </c>
      <c r="O183" s="202" t="s">
        <v>1910</v>
      </c>
      <c r="P183" s="288"/>
      <c r="Q183" s="54" t="s">
        <v>1776</v>
      </c>
      <c r="R183" s="54" t="s">
        <v>1911</v>
      </c>
      <c r="S183" s="257" t="s">
        <v>1912</v>
      </c>
      <c r="T183" s="257" t="s">
        <v>1913</v>
      </c>
      <c r="U183" s="295" t="s">
        <v>3586</v>
      </c>
      <c r="V183" s="257"/>
      <c r="W183" s="289"/>
      <c r="Y183" s="289"/>
      <c r="AA183" s="130">
        <f>IF(OR(J183="Fail",ISBLANK(J183)),INDEX('Issue Code Table'!C:C,MATCH(N:N,'Issue Code Table'!A:A,0)),IF(M183="Critical",6,IF(M183="Significant",5,IF(M183="Moderate",3,2))))</f>
        <v>7</v>
      </c>
    </row>
    <row r="184" spans="1:27" ht="178.5" x14ac:dyDescent="0.25">
      <c r="A184" s="257" t="s">
        <v>1914</v>
      </c>
      <c r="B184" s="257" t="s">
        <v>144</v>
      </c>
      <c r="C184" s="74" t="s">
        <v>1576</v>
      </c>
      <c r="D184" s="257" t="s">
        <v>219</v>
      </c>
      <c r="E184" s="257" t="s">
        <v>1915</v>
      </c>
      <c r="F184" s="257" t="s">
        <v>1916</v>
      </c>
      <c r="G184" s="257" t="s">
        <v>1917</v>
      </c>
      <c r="H184" s="258" t="s">
        <v>1918</v>
      </c>
      <c r="I184" s="55"/>
      <c r="J184" s="56"/>
      <c r="K184" s="55" t="s">
        <v>1919</v>
      </c>
      <c r="L184" s="55"/>
      <c r="M184" s="55" t="s">
        <v>151</v>
      </c>
      <c r="N184" s="55" t="s">
        <v>1909</v>
      </c>
      <c r="O184" s="202" t="s">
        <v>1910</v>
      </c>
      <c r="P184" s="288"/>
      <c r="Q184" s="54" t="s">
        <v>1776</v>
      </c>
      <c r="R184" s="54" t="s">
        <v>1920</v>
      </c>
      <c r="S184" s="257" t="s">
        <v>1921</v>
      </c>
      <c r="T184" s="257" t="s">
        <v>1922</v>
      </c>
      <c r="U184" s="295" t="s">
        <v>3587</v>
      </c>
      <c r="V184" s="257"/>
      <c r="W184" s="289"/>
      <c r="Y184" s="289"/>
      <c r="AA184" s="130">
        <f>IF(OR(J184="Fail",ISBLANK(J184)),INDEX('Issue Code Table'!C:C,MATCH(N:N,'Issue Code Table'!A:A,0)),IF(M184="Critical",6,IF(M184="Significant",5,IF(M184="Moderate",3,2))))</f>
        <v>7</v>
      </c>
    </row>
    <row r="185" spans="1:27" ht="191.25" x14ac:dyDescent="0.25">
      <c r="A185" s="257" t="s">
        <v>1923</v>
      </c>
      <c r="B185" s="257" t="s">
        <v>144</v>
      </c>
      <c r="C185" s="74" t="s">
        <v>1576</v>
      </c>
      <c r="D185" s="257" t="s">
        <v>219</v>
      </c>
      <c r="E185" s="257" t="s">
        <v>1924</v>
      </c>
      <c r="F185" s="257" t="s">
        <v>1925</v>
      </c>
      <c r="G185" s="257" t="s">
        <v>1926</v>
      </c>
      <c r="H185" s="258" t="s">
        <v>1927</v>
      </c>
      <c r="I185" s="55"/>
      <c r="J185" s="56"/>
      <c r="K185" s="55" t="s">
        <v>1928</v>
      </c>
      <c r="L185" s="55"/>
      <c r="M185" s="55" t="s">
        <v>151</v>
      </c>
      <c r="N185" s="55" t="s">
        <v>1909</v>
      </c>
      <c r="O185" s="202" t="s">
        <v>1910</v>
      </c>
      <c r="P185" s="288"/>
      <c r="Q185" s="54" t="s">
        <v>1776</v>
      </c>
      <c r="R185" s="54" t="s">
        <v>1929</v>
      </c>
      <c r="S185" s="257" t="s">
        <v>1930</v>
      </c>
      <c r="T185" s="257" t="s">
        <v>1931</v>
      </c>
      <c r="U185" s="295" t="s">
        <v>3588</v>
      </c>
      <c r="V185" s="257"/>
      <c r="W185" s="289"/>
      <c r="Y185" s="289"/>
      <c r="AA185" s="130">
        <f>IF(OR(J185="Fail",ISBLANK(J185)),INDEX('Issue Code Table'!C:C,MATCH(N:N,'Issue Code Table'!A:A,0)),IF(M185="Critical",6,IF(M185="Significant",5,IF(M185="Moderate",3,2))))</f>
        <v>7</v>
      </c>
    </row>
    <row r="186" spans="1:27" ht="191.25" x14ac:dyDescent="0.25">
      <c r="A186" s="257" t="s">
        <v>1932</v>
      </c>
      <c r="B186" s="257" t="s">
        <v>144</v>
      </c>
      <c r="C186" s="74" t="s">
        <v>1576</v>
      </c>
      <c r="D186" s="257" t="s">
        <v>219</v>
      </c>
      <c r="E186" s="257" t="s">
        <v>1933</v>
      </c>
      <c r="F186" s="257" t="s">
        <v>1934</v>
      </c>
      <c r="G186" s="257" t="s">
        <v>1935</v>
      </c>
      <c r="H186" s="258" t="s">
        <v>1936</v>
      </c>
      <c r="I186" s="55"/>
      <c r="J186" s="56"/>
      <c r="K186" s="55" t="s">
        <v>1937</v>
      </c>
      <c r="L186" s="55"/>
      <c r="M186" s="55" t="s">
        <v>151</v>
      </c>
      <c r="N186" s="55" t="s">
        <v>1909</v>
      </c>
      <c r="O186" s="202" t="s">
        <v>1910</v>
      </c>
      <c r="P186" s="288"/>
      <c r="Q186" s="54" t="s">
        <v>1776</v>
      </c>
      <c r="R186" s="54" t="s">
        <v>1938</v>
      </c>
      <c r="S186" s="257" t="s">
        <v>1939</v>
      </c>
      <c r="T186" s="257" t="s">
        <v>1940</v>
      </c>
      <c r="U186" s="295" t="s">
        <v>3668</v>
      </c>
      <c r="V186" s="257"/>
      <c r="W186" s="289"/>
      <c r="Y186" s="289"/>
      <c r="AA186" s="130">
        <f>IF(OR(J186="Fail",ISBLANK(J186)),INDEX('Issue Code Table'!C:C,MATCH(N:N,'Issue Code Table'!A:A,0)),IF(M186="Critical",6,IF(M186="Significant",5,IF(M186="Moderate",3,2))))</f>
        <v>7</v>
      </c>
    </row>
    <row r="187" spans="1:27" ht="114.75" x14ac:dyDescent="0.25">
      <c r="A187" s="257" t="s">
        <v>1941</v>
      </c>
      <c r="B187" s="258" t="s">
        <v>144</v>
      </c>
      <c r="C187" s="259" t="s">
        <v>1576</v>
      </c>
      <c r="D187" s="257" t="s">
        <v>219</v>
      </c>
      <c r="E187" s="257" t="s">
        <v>1942</v>
      </c>
      <c r="F187" s="257" t="s">
        <v>1943</v>
      </c>
      <c r="G187" s="257" t="s">
        <v>1944</v>
      </c>
      <c r="H187" s="258" t="s">
        <v>1945</v>
      </c>
      <c r="I187" s="55"/>
      <c r="J187" s="56"/>
      <c r="K187" s="55" t="s">
        <v>1946</v>
      </c>
      <c r="L187" s="55"/>
      <c r="M187" s="55" t="s">
        <v>140</v>
      </c>
      <c r="N187" s="276" t="s">
        <v>329</v>
      </c>
      <c r="O187" s="202" t="s">
        <v>330</v>
      </c>
      <c r="P187" s="288"/>
      <c r="Q187" s="54" t="s">
        <v>1776</v>
      </c>
      <c r="R187" s="54" t="s">
        <v>1947</v>
      </c>
      <c r="S187" s="257" t="s">
        <v>1948</v>
      </c>
      <c r="T187" s="257" t="s">
        <v>1949</v>
      </c>
      <c r="U187" s="295" t="s">
        <v>1949</v>
      </c>
      <c r="V187" s="295" t="s">
        <v>3589</v>
      </c>
      <c r="W187" s="289"/>
      <c r="Y187" s="289"/>
      <c r="AA187" s="130">
        <f>IF(OR(J187="Fail",ISBLANK(J187)),INDEX('Issue Code Table'!C:C,MATCH(N:N,'Issue Code Table'!A:A,0)),IF(M187="Critical",6,IF(M187="Significant",5,IF(M187="Moderate",3,2))))</f>
        <v>5</v>
      </c>
    </row>
    <row r="188" spans="1:27" ht="15" x14ac:dyDescent="0.25">
      <c r="A188" s="131"/>
      <c r="B188" s="223" t="s">
        <v>195</v>
      </c>
      <c r="C188" s="131"/>
      <c r="D188" s="131"/>
      <c r="E188" s="131"/>
      <c r="F188" s="131"/>
      <c r="G188" s="131"/>
      <c r="H188" s="131"/>
      <c r="I188" s="131"/>
      <c r="J188" s="131"/>
      <c r="K188" s="131"/>
      <c r="L188" s="131"/>
      <c r="M188" s="131"/>
      <c r="N188" s="131"/>
      <c r="O188" s="131"/>
      <c r="P188" s="131"/>
      <c r="Q188" s="131"/>
      <c r="R188" s="131"/>
      <c r="S188" s="131"/>
      <c r="T188" s="131"/>
      <c r="U188" s="131"/>
      <c r="V188" s="131"/>
      <c r="W188" s="289"/>
      <c r="Y188" s="289"/>
      <c r="AA188" s="131"/>
    </row>
    <row r="189" spans="1:27" ht="15" x14ac:dyDescent="0.25">
      <c r="A189" s="289"/>
      <c r="B189" s="289"/>
      <c r="C189" s="292"/>
      <c r="D189" s="289"/>
      <c r="E189" s="289"/>
      <c r="F189" s="289"/>
      <c r="G189" s="289"/>
      <c r="H189" s="289"/>
      <c r="I189" s="289"/>
      <c r="J189" s="289"/>
      <c r="K189" s="289"/>
      <c r="L189" s="289"/>
      <c r="M189" s="289"/>
      <c r="N189" s="289"/>
      <c r="O189" s="289"/>
      <c r="P189" s="289"/>
      <c r="Q189" s="289"/>
      <c r="R189" s="289"/>
      <c r="S189" s="289"/>
      <c r="T189" s="289"/>
      <c r="U189" s="289"/>
      <c r="V189" s="289"/>
      <c r="W189" s="289"/>
      <c r="Y189" s="289"/>
    </row>
    <row r="190" spans="1:27" ht="15" hidden="1" x14ac:dyDescent="0.25">
      <c r="A190" s="289"/>
      <c r="B190" s="289"/>
      <c r="C190" s="292"/>
      <c r="D190" s="289"/>
      <c r="E190" s="289"/>
      <c r="F190" s="289"/>
      <c r="G190" s="289"/>
      <c r="H190" s="57" t="s">
        <v>58</v>
      </c>
      <c r="I190" s="289"/>
      <c r="J190" s="289"/>
      <c r="K190" s="289"/>
      <c r="L190" s="289"/>
      <c r="M190" s="289"/>
      <c r="N190" s="289"/>
      <c r="O190" s="289"/>
      <c r="P190" s="289"/>
      <c r="Q190" s="289"/>
      <c r="R190" s="289"/>
      <c r="S190" s="289"/>
      <c r="T190" s="289"/>
      <c r="U190" s="289"/>
      <c r="V190" s="289"/>
      <c r="W190" s="289"/>
      <c r="Y190" s="289"/>
    </row>
    <row r="191" spans="1:27" ht="15" hidden="1" x14ac:dyDescent="0.25">
      <c r="A191" s="289"/>
      <c r="B191" s="289"/>
      <c r="C191" s="292"/>
      <c r="D191" s="289"/>
      <c r="E191" s="289"/>
      <c r="F191" s="289"/>
      <c r="G191" s="289"/>
      <c r="H191" s="57" t="s">
        <v>59</v>
      </c>
      <c r="I191" s="289"/>
      <c r="J191" s="289"/>
      <c r="K191" s="289"/>
      <c r="L191" s="289"/>
      <c r="M191" s="289"/>
      <c r="N191" s="289"/>
      <c r="O191" s="289"/>
      <c r="P191" s="289"/>
      <c r="Q191" s="289"/>
      <c r="R191" s="289"/>
      <c r="S191" s="289"/>
      <c r="T191" s="289"/>
      <c r="U191" s="289"/>
      <c r="V191" s="289"/>
      <c r="W191" s="289"/>
      <c r="Y191" s="289"/>
    </row>
    <row r="192" spans="1:27" ht="15" hidden="1" x14ac:dyDescent="0.25">
      <c r="A192" s="289"/>
      <c r="B192" s="289"/>
      <c r="C192" s="292"/>
      <c r="D192" s="289"/>
      <c r="E192" s="289"/>
      <c r="F192" s="289"/>
      <c r="G192" s="289"/>
      <c r="H192" s="57" t="s">
        <v>47</v>
      </c>
      <c r="I192" s="289"/>
      <c r="J192" s="289"/>
      <c r="K192" s="289"/>
      <c r="L192" s="289"/>
      <c r="M192" s="289"/>
      <c r="N192" s="289"/>
      <c r="O192" s="289"/>
      <c r="P192" s="289"/>
      <c r="Q192" s="289"/>
      <c r="R192" s="289"/>
      <c r="S192" s="289"/>
      <c r="T192" s="289"/>
      <c r="U192" s="289"/>
      <c r="V192" s="289"/>
      <c r="W192" s="289"/>
      <c r="Y192" s="289"/>
    </row>
    <row r="193" spans="8:8" ht="15" hidden="1" x14ac:dyDescent="0.25">
      <c r="H193" s="57" t="s">
        <v>196</v>
      </c>
    </row>
    <row r="194" spans="8:8" ht="15" hidden="1" x14ac:dyDescent="0.25">
      <c r="H194" s="289"/>
    </row>
    <row r="195" spans="8:8" ht="15" hidden="1" x14ac:dyDescent="0.25">
      <c r="H195" s="57" t="s">
        <v>197</v>
      </c>
    </row>
    <row r="196" spans="8:8" ht="15" hidden="1" x14ac:dyDescent="0.25">
      <c r="H196" s="57" t="s">
        <v>131</v>
      </c>
    </row>
    <row r="197" spans="8:8" ht="15" hidden="1" x14ac:dyDescent="0.25">
      <c r="H197" s="57" t="s">
        <v>140</v>
      </c>
    </row>
    <row r="198" spans="8:8" ht="15" hidden="1" x14ac:dyDescent="0.25">
      <c r="H198" s="57" t="s">
        <v>151</v>
      </c>
    </row>
    <row r="199" spans="8:8" ht="15" hidden="1" x14ac:dyDescent="0.25">
      <c r="H199" s="57" t="s">
        <v>198</v>
      </c>
    </row>
    <row r="200" spans="8:8" ht="12.75" hidden="1" customHeight="1" x14ac:dyDescent="0.25">
      <c r="H200" s="289"/>
    </row>
    <row r="201" spans="8:8" ht="12.75" hidden="1" customHeight="1" x14ac:dyDescent="0.25">
      <c r="H201" s="289"/>
    </row>
    <row r="202" spans="8:8" ht="12.75" hidden="1" customHeight="1" x14ac:dyDescent="0.25">
      <c r="H202" s="289"/>
    </row>
    <row r="203" spans="8:8" ht="12.75" hidden="1" customHeight="1" x14ac:dyDescent="0.25">
      <c r="H203" s="289"/>
    </row>
    <row r="204" spans="8:8" ht="12.75" hidden="1" customHeight="1" x14ac:dyDescent="0.25">
      <c r="H204" s="289"/>
    </row>
  </sheetData>
  <protectedRanges>
    <protectedRange password="E1A2" sqref="N2:O2" name="Range1"/>
    <protectedRange password="E1A2" sqref="AA2" name="Range1_1"/>
    <protectedRange password="E1A2" sqref="AA3:AA187" name="Range1_1_1"/>
    <protectedRange password="E1A2" sqref="N19:O19" name="Range1_1_8"/>
    <protectedRange password="E1A2" sqref="N20:O25" name="Range1_1_8_2"/>
    <protectedRange password="E1A2" sqref="N27:O27" name="Range1_5_2"/>
    <protectedRange password="E1A2" sqref="N28:O28" name="Range1_6_16"/>
    <protectedRange password="E1A2" sqref="N29:O29" name="Range1_6_16_1"/>
    <protectedRange password="E1A2" sqref="N102:O102" name="Range1_6_15"/>
    <protectedRange password="E1A2" sqref="N103:O106" name="Range1_6_16_2"/>
    <protectedRange password="E1A2" sqref="N148:O148" name="Range1_8_1"/>
    <protectedRange password="E1A2" sqref="N26:O26" name="Range1_16_2"/>
    <protectedRange password="E1A2" sqref="U2" name="Range1_14"/>
    <protectedRange password="E1A2" sqref="U5:U8" name="Range1_1_1_1"/>
    <protectedRange password="E1A2" sqref="U9:U11" name="Range1_1_1_1_1"/>
    <protectedRange password="E1A2" sqref="U12:U14" name="Range1_1_1_1_2"/>
    <protectedRange password="E1A2" sqref="U15:U17" name="Range1_1_1_1_3"/>
    <protectedRange password="E1A2" sqref="U18" name="Range1_1_1_1_5"/>
    <protectedRange password="E1A2" sqref="U19:U20" name="Range1_1_73"/>
    <protectedRange password="E1A2" sqref="U25" name="Range1_1_73_3_1"/>
    <protectedRange password="E1A2" sqref="U27" name="Range1_1_4_7"/>
    <protectedRange password="E1A2" sqref="U26" name="Range1_1_6_2_1"/>
    <protectedRange password="E1A2" sqref="U29" name="Range1_1_8_4_1"/>
    <protectedRange password="E1A2" sqref="U28" name="Range1_1_7_2_1"/>
    <protectedRange password="E1A2" sqref="U31" name="Range1_1_9_1_1"/>
    <protectedRange password="E1A2" sqref="U32" name="Range1_1_12_1"/>
    <protectedRange password="E1A2" sqref="U33" name="Range1_1_10_1"/>
    <protectedRange password="E1A2" sqref="U35" name="Range1_1_11_1_1"/>
    <protectedRange password="E1A2" sqref="U37" name="Range1_1_13_1"/>
    <protectedRange password="E1A2" sqref="U38:U40" name="Range1_1_73_4"/>
    <protectedRange password="E1A2" sqref="U41" name="Range1_1_73_5"/>
    <protectedRange password="E1A2" sqref="U42" name="Range1_1_73_6"/>
    <protectedRange password="E1A2" sqref="U43" name="Range1_1_73_7"/>
    <protectedRange password="E1A2" sqref="U55" name="Range1_1_14_1"/>
    <protectedRange password="E1A2" sqref="U54" name="Range1_1_15_1_1"/>
    <protectedRange password="E1A2" sqref="U56" name="Range1_1_17_1"/>
    <protectedRange password="E1A2" sqref="U57" name="Range1_1_29_1_1"/>
    <protectedRange password="E1A2" sqref="U58" name="Range1_1_28_1"/>
    <protectedRange password="E1A2" sqref="U59" name="Range1_1_27_1"/>
    <protectedRange password="E1A2" sqref="U61" name="Range1_1_24_1_1"/>
    <protectedRange password="E1A2" sqref="U62" name="Range1_1_23_1_1"/>
    <protectedRange password="E1A2" sqref="U63" name="Range1_1_19_1"/>
    <protectedRange password="E1A2" sqref="U65" name="Range1_1_20_1_1"/>
    <protectedRange password="E1A2" sqref="U66" name="Range1_1_19_1_1"/>
    <protectedRange password="E1A2" sqref="U67" name="Range1_1_18_1"/>
    <protectedRange password="E1A2" sqref="U68" name="Range1_1_31_1_1"/>
    <protectedRange password="E1A2" sqref="U69" name="Range1_1_30_1_1"/>
    <protectedRange password="E1A2" sqref="U70" name="Range1_1_16_1_1"/>
    <protectedRange password="E1A2" sqref="U73" name="Range1_1_73_9"/>
    <protectedRange password="E1A2" sqref="U85" name="Range1_1_41_1"/>
    <protectedRange password="E1A2" sqref="U83" name="Range1_1_39_1_1"/>
    <protectedRange password="E1A2" sqref="U84" name="Range1_1_40_1_1"/>
    <protectedRange password="E1A2" sqref="U82" name="Range1_1_38_1_1"/>
    <protectedRange password="E1A2" sqref="U81" name="Range1_1_37_1_1"/>
    <protectedRange password="E1A2" sqref="U88" name="Range1_1_44_1_1"/>
    <protectedRange password="E1A2" sqref="U89" name="Range1_1_45_1_1"/>
    <protectedRange password="E1A2" sqref="U91" name="Range1_1_46_1_1"/>
    <protectedRange password="E1A2" sqref="U108" name="Range1_1_73_13_1"/>
    <protectedRange password="E1A2" sqref="U155" name="Range1_1_73_8"/>
    <protectedRange password="E1A2" sqref="U156" name="Range1_1_73_10"/>
    <protectedRange password="E1A2" sqref="U153" name="Range1_1_73_1_1"/>
    <protectedRange password="E1A2" sqref="U170:U171" name="Range1_1_95_1_1"/>
    <protectedRange password="E1A2" sqref="U172" name="Range1_1_96_1_1"/>
    <protectedRange password="E1A2" sqref="U173" name="Range1_1_94_1_1"/>
    <protectedRange password="E1A2" sqref="U30" name="Range1_1_8_4_2"/>
    <protectedRange password="E1A2" sqref="U64" name="Range1_1_21_1"/>
  </protectedRanges>
  <autoFilter ref="A2:AB188" xr:uid="{00000000-0009-0000-0000-000004000000}"/>
  <conditionalFormatting sqref="J3:J6 J10:J25 J157:J186 J27:J155">
    <cfRule type="cellIs" dxfId="34" priority="40" operator="equal">
      <formula>"Fail"</formula>
    </cfRule>
    <cfRule type="cellIs" dxfId="33" priority="41" operator="equal">
      <formula>"Pass"</formula>
    </cfRule>
    <cfRule type="cellIs" dxfId="32" priority="42" operator="equal">
      <formula>"Info"</formula>
    </cfRule>
  </conditionalFormatting>
  <conditionalFormatting sqref="J7:J9">
    <cfRule type="cellIs" dxfId="31" priority="37" operator="equal">
      <formula>"Fail"</formula>
    </cfRule>
    <cfRule type="cellIs" dxfId="30" priority="38" operator="equal">
      <formula>"Pass"</formula>
    </cfRule>
    <cfRule type="cellIs" dxfId="29" priority="39" operator="equal">
      <formula>"Info"</formula>
    </cfRule>
  </conditionalFormatting>
  <conditionalFormatting sqref="L39:L40">
    <cfRule type="expression" dxfId="28" priority="26" stopIfTrue="1">
      <formula>ISERROR(Y40)</formula>
    </cfRule>
  </conditionalFormatting>
  <conditionalFormatting sqref="J156">
    <cfRule type="cellIs" dxfId="27" priority="23" operator="equal">
      <formula>"Fail"</formula>
    </cfRule>
    <cfRule type="cellIs" dxfId="26" priority="24" operator="equal">
      <formula>"Pass"</formula>
    </cfRule>
    <cfRule type="cellIs" dxfId="25" priority="25" operator="equal">
      <formula>"Info"</formula>
    </cfRule>
  </conditionalFormatting>
  <conditionalFormatting sqref="J187">
    <cfRule type="cellIs" dxfId="24" priority="18" operator="equal">
      <formula>"Fail"</formula>
    </cfRule>
    <cfRule type="cellIs" dxfId="23" priority="19" operator="equal">
      <formula>"Pass"</formula>
    </cfRule>
    <cfRule type="cellIs" dxfId="22" priority="20" operator="equal">
      <formula>"Info"</formula>
    </cfRule>
  </conditionalFormatting>
  <conditionalFormatting sqref="J26">
    <cfRule type="cellIs" dxfId="21" priority="10" operator="equal">
      <formula>"Fail"</formula>
    </cfRule>
    <cfRule type="cellIs" dxfId="20" priority="11" operator="equal">
      <formula>"Pass"</formula>
    </cfRule>
    <cfRule type="cellIs" dxfId="19" priority="12" operator="equal">
      <formula>"Info"</formula>
    </cfRule>
  </conditionalFormatting>
  <conditionalFormatting sqref="N3:N187">
    <cfRule type="expression" dxfId="18" priority="160" stopIfTrue="1">
      <formula>ISERROR(AA3)</formula>
    </cfRule>
  </conditionalFormatting>
  <dataValidations count="2">
    <dataValidation type="list" allowBlank="1" showInputMessage="1" showErrorMessage="1" sqref="J3:J187" xr:uid="{00000000-0002-0000-0400-000000000000}">
      <formula1>$H$190:$H$193</formula1>
    </dataValidation>
    <dataValidation type="list" allowBlank="1" showInputMessage="1" showErrorMessage="1" sqref="M3:M187" xr:uid="{00000000-0002-0000-0400-000001000000}">
      <formula1>$H$196:$H$199</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B204"/>
  <sheetViews>
    <sheetView zoomScale="80" zoomScaleNormal="80" workbookViewId="0">
      <pane ySplit="2" topLeftCell="A3" activePane="bottomLeft" state="frozenSplit"/>
      <selection pane="bottomLeft" activeCell="V2" sqref="V2"/>
    </sheetView>
  </sheetViews>
  <sheetFormatPr defaultColWidth="9.28515625" defaultRowHeight="12.75" customHeight="1" x14ac:dyDescent="0.25"/>
  <cols>
    <col min="1" max="1" width="10.7109375" style="68" customWidth="1"/>
    <col min="2" max="2" width="9.28515625" style="68" customWidth="1"/>
    <col min="3" max="3" width="13.28515625" style="69" customWidth="1"/>
    <col min="4" max="4" width="12.28515625" style="68" customWidth="1"/>
    <col min="5" max="5" width="24.5703125" style="68" customWidth="1"/>
    <col min="6" max="6" width="38" style="68" customWidth="1"/>
    <col min="7" max="7" width="34.7109375" style="68" customWidth="1"/>
    <col min="8" max="8" width="30.5703125" style="68" customWidth="1"/>
    <col min="9" max="9" width="23" style="68" customWidth="1"/>
    <col min="10" max="10" width="16.7109375" style="68" customWidth="1"/>
    <col min="11" max="11" width="29.28515625" style="68" customWidth="1"/>
    <col min="12" max="12" width="17.42578125" style="68" customWidth="1"/>
    <col min="13" max="14" width="19.28515625" style="68" customWidth="1"/>
    <col min="15" max="15" width="46.28515625" style="68" customWidth="1"/>
    <col min="16" max="16" width="5.5703125" style="68" customWidth="1"/>
    <col min="17" max="17" width="14.7109375" style="68" customWidth="1"/>
    <col min="18" max="18" width="23" style="68" customWidth="1"/>
    <col min="19" max="19" width="43.7109375" style="68" customWidth="1"/>
    <col min="20" max="20" width="43.28515625" style="68" customWidth="1"/>
    <col min="21" max="21" width="66.28515625" style="68" customWidth="1"/>
    <col min="22" max="22" width="20.85546875" style="68" customWidth="1"/>
    <col min="23" max="23" width="9.28515625" style="68"/>
    <col min="24" max="24" width="8.7109375" customWidth="1"/>
    <col min="25" max="25" width="9.28515625" style="68"/>
    <col min="27" max="27" width="21" style="1" hidden="1" customWidth="1"/>
    <col min="28" max="28" width="8.7109375" customWidth="1"/>
    <col min="29" max="16384" width="9.28515625" style="68"/>
  </cols>
  <sheetData>
    <row r="1" spans="1:27" s="1" customFormat="1" ht="15" x14ac:dyDescent="0.25">
      <c r="A1" s="35" t="s">
        <v>57</v>
      </c>
      <c r="B1" s="36"/>
      <c r="C1" s="36"/>
      <c r="D1" s="36"/>
      <c r="E1" s="36"/>
      <c r="F1" s="36"/>
      <c r="G1" s="36"/>
      <c r="H1" s="36"/>
      <c r="I1" s="36"/>
      <c r="J1" s="36"/>
      <c r="K1" s="194"/>
      <c r="L1" s="195"/>
      <c r="M1" s="195"/>
      <c r="N1" s="195"/>
      <c r="O1" s="195"/>
      <c r="P1" s="195"/>
      <c r="Q1" s="195"/>
      <c r="R1" s="195"/>
      <c r="S1" s="195"/>
      <c r="T1" s="195"/>
      <c r="U1" s="195"/>
      <c r="V1" s="195"/>
      <c r="AA1" s="36"/>
    </row>
    <row r="2" spans="1:27" s="70" customFormat="1" ht="42.6" customHeight="1" x14ac:dyDescent="0.25">
      <c r="A2" s="204" t="s">
        <v>112</v>
      </c>
      <c r="B2" s="204" t="s">
        <v>113</v>
      </c>
      <c r="C2" s="46" t="s">
        <v>3609</v>
      </c>
      <c r="D2" s="204" t="s">
        <v>114</v>
      </c>
      <c r="E2" s="204" t="s">
        <v>199</v>
      </c>
      <c r="F2" s="204" t="s">
        <v>115</v>
      </c>
      <c r="G2" s="204" t="s">
        <v>3610</v>
      </c>
      <c r="H2" s="205" t="s">
        <v>116</v>
      </c>
      <c r="I2" s="205" t="s">
        <v>117</v>
      </c>
      <c r="J2" s="205" t="s">
        <v>118</v>
      </c>
      <c r="K2" s="206" t="s">
        <v>3692</v>
      </c>
      <c r="L2" s="205" t="s">
        <v>119</v>
      </c>
      <c r="M2" s="207" t="s">
        <v>120</v>
      </c>
      <c r="N2" s="208" t="s">
        <v>121</v>
      </c>
      <c r="O2" s="208" t="s">
        <v>122</v>
      </c>
      <c r="P2" s="286"/>
      <c r="Q2" s="58" t="s">
        <v>200</v>
      </c>
      <c r="R2" s="58" t="s">
        <v>201</v>
      </c>
      <c r="S2" s="58" t="s">
        <v>202</v>
      </c>
      <c r="T2" s="58" t="s">
        <v>203</v>
      </c>
      <c r="U2" s="277" t="s">
        <v>3693</v>
      </c>
      <c r="V2" s="278" t="s">
        <v>204</v>
      </c>
      <c r="W2" s="287"/>
      <c r="X2" s="287"/>
      <c r="Y2" s="287"/>
      <c r="Z2" s="287"/>
      <c r="AA2" s="129" t="s">
        <v>123</v>
      </c>
    </row>
    <row r="3" spans="1:27" ht="127.5" x14ac:dyDescent="0.25">
      <c r="A3" s="257" t="s">
        <v>1950</v>
      </c>
      <c r="B3" s="258" t="s">
        <v>135</v>
      </c>
      <c r="C3" s="73" t="s">
        <v>136</v>
      </c>
      <c r="D3" s="257" t="s">
        <v>206</v>
      </c>
      <c r="E3" s="257" t="s">
        <v>207</v>
      </c>
      <c r="F3" s="257" t="s">
        <v>208</v>
      </c>
      <c r="G3" s="257" t="s">
        <v>209</v>
      </c>
      <c r="H3" s="258" t="s">
        <v>210</v>
      </c>
      <c r="I3" s="54"/>
      <c r="J3" s="56"/>
      <c r="K3" s="72" t="s">
        <v>211</v>
      </c>
      <c r="L3" s="54"/>
      <c r="M3" s="54" t="s">
        <v>140</v>
      </c>
      <c r="N3" s="276" t="s">
        <v>141</v>
      </c>
      <c r="O3" s="202" t="s">
        <v>142</v>
      </c>
      <c r="P3" s="288"/>
      <c r="Q3" s="54" t="s">
        <v>212</v>
      </c>
      <c r="R3" s="54" t="s">
        <v>213</v>
      </c>
      <c r="S3" s="257" t="s">
        <v>214</v>
      </c>
      <c r="T3" s="257" t="s">
        <v>1951</v>
      </c>
      <c r="U3" s="257" t="s">
        <v>216</v>
      </c>
      <c r="V3" s="257" t="s">
        <v>217</v>
      </c>
      <c r="W3" s="289"/>
      <c r="Y3" s="289"/>
      <c r="AA3" s="130" t="e">
        <f>IF(OR(J3="Fail",ISBLANK(J3)),INDEX('Issue Code Table'!C:C,MATCH(N:N,'Issue Code Table'!A:A,0)),IF(M3="Critical",6,IF(M3="Significant",5,IF(M3="Moderate",3,2))))</f>
        <v>#N/A</v>
      </c>
    </row>
    <row r="4" spans="1:27" ht="102" x14ac:dyDescent="0.25">
      <c r="A4" s="257" t="s">
        <v>1952</v>
      </c>
      <c r="B4" s="258" t="s">
        <v>180</v>
      </c>
      <c r="C4" s="259" t="s">
        <v>181</v>
      </c>
      <c r="D4" s="257" t="s">
        <v>219</v>
      </c>
      <c r="E4" s="257" t="s">
        <v>220</v>
      </c>
      <c r="F4" s="257" t="s">
        <v>221</v>
      </c>
      <c r="G4" s="257" t="s">
        <v>222</v>
      </c>
      <c r="H4" s="258" t="s">
        <v>223</v>
      </c>
      <c r="I4" s="54"/>
      <c r="J4" s="56"/>
      <c r="K4" s="72" t="s">
        <v>224</v>
      </c>
      <c r="L4" s="54"/>
      <c r="M4" s="54" t="s">
        <v>140</v>
      </c>
      <c r="N4" s="54" t="s">
        <v>225</v>
      </c>
      <c r="O4" s="54" t="s">
        <v>226</v>
      </c>
      <c r="P4" s="288"/>
      <c r="Q4" s="54" t="s">
        <v>227</v>
      </c>
      <c r="R4" s="54" t="s">
        <v>228</v>
      </c>
      <c r="S4" s="257" t="s">
        <v>229</v>
      </c>
      <c r="T4" s="257" t="s">
        <v>1953</v>
      </c>
      <c r="U4" s="257" t="s">
        <v>3338</v>
      </c>
      <c r="V4" s="257" t="s">
        <v>3339</v>
      </c>
      <c r="W4" s="289"/>
      <c r="Y4" s="289"/>
      <c r="AA4" s="130">
        <f>IF(OR(J4="Fail",ISBLANK(J4)),INDEX('Issue Code Table'!C:C,MATCH(N:N,'Issue Code Table'!A:A,0)),IF(M4="Critical",6,IF(M4="Significant",5,IF(M4="Moderate",3,2))))</f>
        <v>5</v>
      </c>
    </row>
    <row r="5" spans="1:27" ht="127.5" x14ac:dyDescent="0.25">
      <c r="A5" s="257" t="s">
        <v>1954</v>
      </c>
      <c r="B5" s="258" t="s">
        <v>180</v>
      </c>
      <c r="C5" s="259" t="s">
        <v>181</v>
      </c>
      <c r="D5" s="257" t="s">
        <v>219</v>
      </c>
      <c r="E5" s="257" t="s">
        <v>231</v>
      </c>
      <c r="F5" s="257" t="s">
        <v>232</v>
      </c>
      <c r="G5" s="257" t="s">
        <v>233</v>
      </c>
      <c r="H5" s="258" t="s">
        <v>234</v>
      </c>
      <c r="I5" s="54"/>
      <c r="J5" s="56"/>
      <c r="K5" s="72" t="s">
        <v>235</v>
      </c>
      <c r="L5" s="54"/>
      <c r="M5" s="54" t="s">
        <v>140</v>
      </c>
      <c r="N5" s="54" t="s">
        <v>225</v>
      </c>
      <c r="O5" s="54" t="s">
        <v>226</v>
      </c>
      <c r="P5" s="288"/>
      <c r="Q5" s="54" t="s">
        <v>227</v>
      </c>
      <c r="R5" s="54" t="s">
        <v>236</v>
      </c>
      <c r="S5" s="257" t="s">
        <v>237</v>
      </c>
      <c r="T5" s="257" t="s">
        <v>1955</v>
      </c>
      <c r="U5" s="294" t="s">
        <v>3341</v>
      </c>
      <c r="V5" s="257" t="s">
        <v>3342</v>
      </c>
      <c r="W5" s="289"/>
      <c r="Y5" s="289"/>
      <c r="AA5" s="130">
        <f>IF(OR(J5="Fail",ISBLANK(J5)),INDEX('Issue Code Table'!C:C,MATCH(N:N,'Issue Code Table'!A:A,0)),IF(M5="Critical",6,IF(M5="Significant",5,IF(M5="Moderate",3,2))))</f>
        <v>5</v>
      </c>
    </row>
    <row r="6" spans="1:27" ht="114.75" x14ac:dyDescent="0.25">
      <c r="A6" s="257" t="s">
        <v>1956</v>
      </c>
      <c r="B6" s="258" t="s">
        <v>180</v>
      </c>
      <c r="C6" s="259" t="s">
        <v>181</v>
      </c>
      <c r="D6" s="257" t="s">
        <v>219</v>
      </c>
      <c r="E6" s="257" t="s">
        <v>240</v>
      </c>
      <c r="F6" s="257" t="s">
        <v>241</v>
      </c>
      <c r="G6" s="257" t="s">
        <v>242</v>
      </c>
      <c r="H6" s="258" t="s">
        <v>243</v>
      </c>
      <c r="I6" s="54"/>
      <c r="J6" s="56"/>
      <c r="K6" s="72" t="s">
        <v>244</v>
      </c>
      <c r="L6" s="54"/>
      <c r="M6" s="54" t="s">
        <v>140</v>
      </c>
      <c r="N6" s="54" t="s">
        <v>225</v>
      </c>
      <c r="O6" s="54" t="s">
        <v>226</v>
      </c>
      <c r="P6" s="288"/>
      <c r="Q6" s="54" t="s">
        <v>227</v>
      </c>
      <c r="R6" s="54" t="s">
        <v>245</v>
      </c>
      <c r="S6" s="257" t="s">
        <v>246</v>
      </c>
      <c r="T6" s="257" t="s">
        <v>1957</v>
      </c>
      <c r="U6" s="294" t="s">
        <v>3343</v>
      </c>
      <c r="V6" s="257" t="s">
        <v>3344</v>
      </c>
      <c r="W6" s="289"/>
      <c r="Y6" s="289"/>
      <c r="AA6" s="130">
        <f>IF(OR(J6="Fail",ISBLANK(J6)),INDEX('Issue Code Table'!C:C,MATCH(N:N,'Issue Code Table'!A:A,0)),IF(M6="Critical",6,IF(M6="Significant",5,IF(M6="Moderate",3,2))))</f>
        <v>5</v>
      </c>
    </row>
    <row r="7" spans="1:27" ht="140.25" x14ac:dyDescent="0.25">
      <c r="A7" s="257" t="s">
        <v>1958</v>
      </c>
      <c r="B7" s="258" t="s">
        <v>249</v>
      </c>
      <c r="C7" s="259" t="s">
        <v>250</v>
      </c>
      <c r="D7" s="257" t="s">
        <v>219</v>
      </c>
      <c r="E7" s="257" t="s">
        <v>251</v>
      </c>
      <c r="F7" s="257" t="s">
        <v>221</v>
      </c>
      <c r="G7" s="257" t="s">
        <v>252</v>
      </c>
      <c r="H7" s="258" t="s">
        <v>223</v>
      </c>
      <c r="I7" s="54"/>
      <c r="J7" s="56"/>
      <c r="K7" s="72" t="s">
        <v>253</v>
      </c>
      <c r="L7" s="54"/>
      <c r="M7" s="54" t="s">
        <v>140</v>
      </c>
      <c r="N7" s="54" t="s">
        <v>225</v>
      </c>
      <c r="O7" s="54" t="s">
        <v>226</v>
      </c>
      <c r="P7" s="288"/>
      <c r="Q7" s="54" t="s">
        <v>227</v>
      </c>
      <c r="R7" s="54" t="s">
        <v>254</v>
      </c>
      <c r="S7" s="257" t="s">
        <v>255</v>
      </c>
      <c r="T7" s="257" t="s">
        <v>1959</v>
      </c>
      <c r="U7" s="294" t="s">
        <v>3345</v>
      </c>
      <c r="V7" s="257" t="s">
        <v>3339</v>
      </c>
      <c r="W7" s="289"/>
      <c r="Y7" s="289"/>
      <c r="AA7" s="130">
        <f>IF(OR(J7="Fail",ISBLANK(J7)),INDEX('Issue Code Table'!C:C,MATCH(N:N,'Issue Code Table'!A:A,0)),IF(M7="Critical",6,IF(M7="Significant",5,IF(M7="Moderate",3,2))))</f>
        <v>5</v>
      </c>
    </row>
    <row r="8" spans="1:27" ht="127.5" x14ac:dyDescent="0.25">
      <c r="A8" s="257" t="s">
        <v>1960</v>
      </c>
      <c r="B8" s="258" t="s">
        <v>249</v>
      </c>
      <c r="C8" s="259" t="s">
        <v>250</v>
      </c>
      <c r="D8" s="257" t="s">
        <v>219</v>
      </c>
      <c r="E8" s="257" t="s">
        <v>258</v>
      </c>
      <c r="F8" s="257" t="s">
        <v>232</v>
      </c>
      <c r="G8" s="257" t="s">
        <v>259</v>
      </c>
      <c r="H8" s="258" t="s">
        <v>234</v>
      </c>
      <c r="I8" s="54"/>
      <c r="J8" s="56"/>
      <c r="K8" s="72" t="s">
        <v>260</v>
      </c>
      <c r="L8" s="54"/>
      <c r="M8" s="54" t="s">
        <v>140</v>
      </c>
      <c r="N8" s="54" t="s">
        <v>225</v>
      </c>
      <c r="O8" s="54" t="s">
        <v>226</v>
      </c>
      <c r="P8" s="288"/>
      <c r="Q8" s="54" t="s">
        <v>227</v>
      </c>
      <c r="R8" s="54" t="s">
        <v>261</v>
      </c>
      <c r="S8" s="257" t="s">
        <v>262</v>
      </c>
      <c r="T8" s="257" t="s">
        <v>1961</v>
      </c>
      <c r="U8" s="294" t="s">
        <v>3346</v>
      </c>
      <c r="V8" s="257" t="s">
        <v>3342</v>
      </c>
      <c r="W8" s="289"/>
      <c r="Y8" s="289"/>
      <c r="AA8" s="130">
        <f>IF(OR(J8="Fail",ISBLANK(J8)),INDEX('Issue Code Table'!C:C,MATCH(N:N,'Issue Code Table'!A:A,0)),IF(M8="Critical",6,IF(M8="Significant",5,IF(M8="Moderate",3,2))))</f>
        <v>5</v>
      </c>
    </row>
    <row r="9" spans="1:27" ht="127.5" x14ac:dyDescent="0.25">
      <c r="A9" s="257" t="s">
        <v>1962</v>
      </c>
      <c r="B9" s="258" t="s">
        <v>249</v>
      </c>
      <c r="C9" s="259" t="s">
        <v>250</v>
      </c>
      <c r="D9" s="257" t="s">
        <v>219</v>
      </c>
      <c r="E9" s="257" t="s">
        <v>265</v>
      </c>
      <c r="F9" s="257" t="s">
        <v>241</v>
      </c>
      <c r="G9" s="257" t="s">
        <v>266</v>
      </c>
      <c r="H9" s="258" t="s">
        <v>243</v>
      </c>
      <c r="I9" s="54"/>
      <c r="J9" s="56"/>
      <c r="K9" s="72" t="s">
        <v>267</v>
      </c>
      <c r="L9" s="54"/>
      <c r="M9" s="54" t="s">
        <v>140</v>
      </c>
      <c r="N9" s="54" t="s">
        <v>225</v>
      </c>
      <c r="O9" s="54" t="s">
        <v>226</v>
      </c>
      <c r="P9" s="288"/>
      <c r="Q9" s="54" t="s">
        <v>227</v>
      </c>
      <c r="R9" s="54" t="s">
        <v>268</v>
      </c>
      <c r="S9" s="257" t="s">
        <v>269</v>
      </c>
      <c r="T9" s="257" t="s">
        <v>1963</v>
      </c>
      <c r="U9" s="294" t="s">
        <v>3347</v>
      </c>
      <c r="V9" s="257" t="s">
        <v>3348</v>
      </c>
      <c r="W9" s="289"/>
      <c r="Y9" s="289"/>
      <c r="AA9" s="130">
        <f>IF(OR(J9="Fail",ISBLANK(J9)),INDEX('Issue Code Table'!C:C,MATCH(N:N,'Issue Code Table'!A:A,0)),IF(M9="Critical",6,IF(M9="Significant",5,IF(M9="Moderate",3,2))))</f>
        <v>5</v>
      </c>
    </row>
    <row r="10" spans="1:27" ht="102" x14ac:dyDescent="0.25">
      <c r="A10" s="257" t="s">
        <v>1964</v>
      </c>
      <c r="B10" s="258" t="s">
        <v>249</v>
      </c>
      <c r="C10" s="259" t="s">
        <v>250</v>
      </c>
      <c r="D10" s="257" t="s">
        <v>219</v>
      </c>
      <c r="E10" s="257" t="s">
        <v>272</v>
      </c>
      <c r="F10" s="257" t="s">
        <v>221</v>
      </c>
      <c r="G10" s="257" t="s">
        <v>273</v>
      </c>
      <c r="H10" s="258" t="s">
        <v>223</v>
      </c>
      <c r="I10" s="54"/>
      <c r="J10" s="56"/>
      <c r="K10" s="72" t="s">
        <v>274</v>
      </c>
      <c r="L10" s="54"/>
      <c r="M10" s="54" t="s">
        <v>140</v>
      </c>
      <c r="N10" s="54" t="s">
        <v>225</v>
      </c>
      <c r="O10" s="54" t="s">
        <v>226</v>
      </c>
      <c r="P10" s="288"/>
      <c r="Q10" s="54" t="s">
        <v>227</v>
      </c>
      <c r="R10" s="54" t="s">
        <v>275</v>
      </c>
      <c r="S10" s="257" t="s">
        <v>276</v>
      </c>
      <c r="T10" s="257" t="s">
        <v>1965</v>
      </c>
      <c r="U10" s="294" t="s">
        <v>3349</v>
      </c>
      <c r="V10" s="257" t="s">
        <v>3350</v>
      </c>
      <c r="W10" s="289"/>
      <c r="Y10" s="289"/>
      <c r="AA10" s="130">
        <f>IF(OR(J10="Fail",ISBLANK(J10)),INDEX('Issue Code Table'!C:C,MATCH(N:N,'Issue Code Table'!A:A,0)),IF(M10="Critical",6,IF(M10="Significant",5,IF(M10="Moderate",3,2))))</f>
        <v>5</v>
      </c>
    </row>
    <row r="11" spans="1:27" ht="127.5" x14ac:dyDescent="0.25">
      <c r="A11" s="257" t="s">
        <v>1966</v>
      </c>
      <c r="B11" s="258" t="s">
        <v>180</v>
      </c>
      <c r="C11" s="259" t="s">
        <v>181</v>
      </c>
      <c r="D11" s="257" t="s">
        <v>219</v>
      </c>
      <c r="E11" s="257" t="s">
        <v>279</v>
      </c>
      <c r="F11" s="257" t="s">
        <v>221</v>
      </c>
      <c r="G11" s="257" t="s">
        <v>280</v>
      </c>
      <c r="H11" s="258" t="s">
        <v>223</v>
      </c>
      <c r="I11" s="54"/>
      <c r="J11" s="56"/>
      <c r="K11" s="72" t="s">
        <v>281</v>
      </c>
      <c r="L11" s="54"/>
      <c r="M11" s="54" t="s">
        <v>140</v>
      </c>
      <c r="N11" s="54" t="s">
        <v>225</v>
      </c>
      <c r="O11" s="54" t="s">
        <v>226</v>
      </c>
      <c r="P11" s="288"/>
      <c r="Q11" s="54" t="s">
        <v>227</v>
      </c>
      <c r="R11" s="54" t="s">
        <v>282</v>
      </c>
      <c r="S11" s="257" t="s">
        <v>283</v>
      </c>
      <c r="T11" s="257" t="s">
        <v>1967</v>
      </c>
      <c r="U11" s="294" t="s">
        <v>3351</v>
      </c>
      <c r="V11" s="257" t="s">
        <v>3352</v>
      </c>
      <c r="W11" s="289"/>
      <c r="Y11" s="289"/>
      <c r="AA11" s="130">
        <f>IF(OR(J11="Fail",ISBLANK(J11)),INDEX('Issue Code Table'!C:C,MATCH(N:N,'Issue Code Table'!A:A,0)),IF(M11="Critical",6,IF(M11="Significant",5,IF(M11="Moderate",3,2))))</f>
        <v>5</v>
      </c>
    </row>
    <row r="12" spans="1:27" ht="140.25" x14ac:dyDescent="0.25">
      <c r="A12" s="257" t="s">
        <v>1968</v>
      </c>
      <c r="B12" s="258" t="s">
        <v>180</v>
      </c>
      <c r="C12" s="259" t="s">
        <v>181</v>
      </c>
      <c r="D12" s="257" t="s">
        <v>219</v>
      </c>
      <c r="E12" s="257" t="s">
        <v>286</v>
      </c>
      <c r="F12" s="257" t="s">
        <v>232</v>
      </c>
      <c r="G12" s="257" t="s">
        <v>287</v>
      </c>
      <c r="H12" s="258" t="s">
        <v>234</v>
      </c>
      <c r="I12" s="54"/>
      <c r="J12" s="56"/>
      <c r="K12" s="72" t="s">
        <v>288</v>
      </c>
      <c r="L12" s="54"/>
      <c r="M12" s="54" t="s">
        <v>140</v>
      </c>
      <c r="N12" s="54" t="s">
        <v>225</v>
      </c>
      <c r="O12" s="54" t="s">
        <v>226</v>
      </c>
      <c r="P12" s="288"/>
      <c r="Q12" s="54" t="s">
        <v>227</v>
      </c>
      <c r="R12" s="54" t="s">
        <v>289</v>
      </c>
      <c r="S12" s="257" t="s">
        <v>290</v>
      </c>
      <c r="T12" s="257" t="s">
        <v>1969</v>
      </c>
      <c r="U12" s="294" t="s">
        <v>3353</v>
      </c>
      <c r="V12" s="257" t="s">
        <v>3354</v>
      </c>
      <c r="W12" s="289"/>
      <c r="Y12" s="289"/>
      <c r="AA12" s="130">
        <f>IF(OR(J12="Fail",ISBLANK(J12)),INDEX('Issue Code Table'!C:C,MATCH(N:N,'Issue Code Table'!A:A,0)),IF(M12="Critical",6,IF(M12="Significant",5,IF(M12="Moderate",3,2))))</f>
        <v>5</v>
      </c>
    </row>
    <row r="13" spans="1:27" ht="127.5" x14ac:dyDescent="0.25">
      <c r="A13" s="257" t="s">
        <v>1970</v>
      </c>
      <c r="B13" s="258" t="s">
        <v>180</v>
      </c>
      <c r="C13" s="259" t="s">
        <v>181</v>
      </c>
      <c r="D13" s="257" t="s">
        <v>219</v>
      </c>
      <c r="E13" s="257" t="s">
        <v>293</v>
      </c>
      <c r="F13" s="257" t="s">
        <v>241</v>
      </c>
      <c r="G13" s="257" t="s">
        <v>294</v>
      </c>
      <c r="H13" s="258" t="s">
        <v>243</v>
      </c>
      <c r="I13" s="54"/>
      <c r="J13" s="56"/>
      <c r="K13" s="72" t="s">
        <v>295</v>
      </c>
      <c r="L13" s="54"/>
      <c r="M13" s="54" t="s">
        <v>140</v>
      </c>
      <c r="N13" s="54" t="s">
        <v>225</v>
      </c>
      <c r="O13" s="54" t="s">
        <v>226</v>
      </c>
      <c r="P13" s="288"/>
      <c r="Q13" s="54" t="s">
        <v>227</v>
      </c>
      <c r="R13" s="54" t="s">
        <v>296</v>
      </c>
      <c r="S13" s="257" t="s">
        <v>297</v>
      </c>
      <c r="T13" s="257" t="s">
        <v>1971</v>
      </c>
      <c r="U13" s="294" t="s">
        <v>3355</v>
      </c>
      <c r="V13" s="257" t="s">
        <v>3356</v>
      </c>
      <c r="W13" s="289"/>
      <c r="Y13" s="289"/>
      <c r="AA13" s="130">
        <f>IF(OR(J13="Fail",ISBLANK(J13)),INDEX('Issue Code Table'!C:C,MATCH(N:N,'Issue Code Table'!A:A,0)),IF(M13="Critical",6,IF(M13="Significant",5,IF(M13="Moderate",3,2))))</f>
        <v>5</v>
      </c>
    </row>
    <row r="14" spans="1:27" ht="114.75" x14ac:dyDescent="0.25">
      <c r="A14" s="257" t="s">
        <v>1972</v>
      </c>
      <c r="B14" s="258" t="s">
        <v>180</v>
      </c>
      <c r="C14" s="259" t="s">
        <v>181</v>
      </c>
      <c r="D14" s="257" t="s">
        <v>219</v>
      </c>
      <c r="E14" s="257" t="s">
        <v>300</v>
      </c>
      <c r="F14" s="257" t="s">
        <v>221</v>
      </c>
      <c r="G14" s="257" t="s">
        <v>301</v>
      </c>
      <c r="H14" s="258" t="s">
        <v>223</v>
      </c>
      <c r="I14" s="54"/>
      <c r="J14" s="56"/>
      <c r="K14" s="72" t="s">
        <v>302</v>
      </c>
      <c r="L14" s="54"/>
      <c r="M14" s="54" t="s">
        <v>140</v>
      </c>
      <c r="N14" s="54" t="s">
        <v>225</v>
      </c>
      <c r="O14" s="54" t="s">
        <v>226</v>
      </c>
      <c r="P14" s="288"/>
      <c r="Q14" s="54" t="s">
        <v>227</v>
      </c>
      <c r="R14" s="54" t="s">
        <v>303</v>
      </c>
      <c r="S14" s="257" t="s">
        <v>304</v>
      </c>
      <c r="T14" s="257" t="s">
        <v>305</v>
      </c>
      <c r="U14" s="294" t="s">
        <v>3357</v>
      </c>
      <c r="V14" s="257" t="s">
        <v>3680</v>
      </c>
      <c r="W14" s="289"/>
      <c r="Y14" s="289"/>
      <c r="AA14" s="130">
        <f>IF(OR(J14="Fail",ISBLANK(J14)),INDEX('Issue Code Table'!C:C,MATCH(N:N,'Issue Code Table'!A:A,0)),IF(M14="Critical",6,IF(M14="Significant",5,IF(M14="Moderate",3,2))))</f>
        <v>5</v>
      </c>
    </row>
    <row r="15" spans="1:27" ht="102" x14ac:dyDescent="0.25">
      <c r="A15" s="257" t="s">
        <v>1973</v>
      </c>
      <c r="B15" s="258" t="s">
        <v>180</v>
      </c>
      <c r="C15" s="259" t="s">
        <v>181</v>
      </c>
      <c r="D15" s="257" t="s">
        <v>219</v>
      </c>
      <c r="E15" s="257" t="s">
        <v>307</v>
      </c>
      <c r="F15" s="257" t="s">
        <v>232</v>
      </c>
      <c r="G15" s="257" t="s">
        <v>308</v>
      </c>
      <c r="H15" s="258" t="s">
        <v>234</v>
      </c>
      <c r="I15" s="54"/>
      <c r="J15" s="56"/>
      <c r="K15" s="72" t="s">
        <v>309</v>
      </c>
      <c r="L15" s="72"/>
      <c r="M15" s="54" t="s">
        <v>140</v>
      </c>
      <c r="N15" s="54" t="s">
        <v>310</v>
      </c>
      <c r="O15" s="54" t="s">
        <v>311</v>
      </c>
      <c r="P15" s="288"/>
      <c r="Q15" s="54" t="s">
        <v>227</v>
      </c>
      <c r="R15" s="54" t="s">
        <v>312</v>
      </c>
      <c r="S15" s="257" t="s">
        <v>290</v>
      </c>
      <c r="T15" s="257" t="s">
        <v>313</v>
      </c>
      <c r="U15" s="294" t="s">
        <v>3358</v>
      </c>
      <c r="V15" s="257" t="s">
        <v>3681</v>
      </c>
      <c r="W15" s="289"/>
      <c r="Y15" s="289"/>
      <c r="AA15" s="130">
        <f>IF(OR(J15="Fail",ISBLANK(J15)),INDEX('Issue Code Table'!C:C,MATCH(N:N,'Issue Code Table'!A:A,0)),IF(M15="Critical",6,IF(M15="Significant",5,IF(M15="Moderate",3,2))))</f>
        <v>6</v>
      </c>
    </row>
    <row r="16" spans="1:27" ht="114.75" x14ac:dyDescent="0.25">
      <c r="A16" s="257" t="s">
        <v>1974</v>
      </c>
      <c r="B16" s="258" t="s">
        <v>180</v>
      </c>
      <c r="C16" s="259" t="s">
        <v>181</v>
      </c>
      <c r="D16" s="257" t="s">
        <v>219</v>
      </c>
      <c r="E16" s="257" t="s">
        <v>315</v>
      </c>
      <c r="F16" s="257" t="s">
        <v>241</v>
      </c>
      <c r="G16" s="257" t="s">
        <v>316</v>
      </c>
      <c r="H16" s="258" t="s">
        <v>243</v>
      </c>
      <c r="I16" s="54"/>
      <c r="J16" s="56"/>
      <c r="K16" s="72" t="s">
        <v>317</v>
      </c>
      <c r="L16" s="54"/>
      <c r="M16" s="54" t="s">
        <v>140</v>
      </c>
      <c r="N16" s="54" t="s">
        <v>225</v>
      </c>
      <c r="O16" s="54" t="s">
        <v>226</v>
      </c>
      <c r="P16" s="288"/>
      <c r="Q16" s="54" t="s">
        <v>227</v>
      </c>
      <c r="R16" s="54" t="s">
        <v>318</v>
      </c>
      <c r="S16" s="257" t="s">
        <v>319</v>
      </c>
      <c r="T16" s="257" t="s">
        <v>320</v>
      </c>
      <c r="U16" s="294" t="s">
        <v>3359</v>
      </c>
      <c r="V16" s="257" t="s">
        <v>3682</v>
      </c>
      <c r="W16" s="289"/>
      <c r="Y16" s="289"/>
      <c r="AA16" s="130">
        <f>IF(OR(J16="Fail",ISBLANK(J16)),INDEX('Issue Code Table'!C:C,MATCH(N:N,'Issue Code Table'!A:A,0)),IF(M16="Critical",6,IF(M16="Significant",5,IF(M16="Moderate",3,2))))</f>
        <v>5</v>
      </c>
    </row>
    <row r="17" spans="1:27" ht="127.5" x14ac:dyDescent="0.25">
      <c r="A17" s="257" t="s">
        <v>1975</v>
      </c>
      <c r="B17" s="257" t="s">
        <v>322</v>
      </c>
      <c r="C17" s="260" t="s">
        <v>323</v>
      </c>
      <c r="D17" s="257" t="s">
        <v>219</v>
      </c>
      <c r="E17" s="257" t="s">
        <v>324</v>
      </c>
      <c r="F17" s="257" t="s">
        <v>325</v>
      </c>
      <c r="G17" s="257" t="s">
        <v>326</v>
      </c>
      <c r="H17" s="258" t="s">
        <v>327</v>
      </c>
      <c r="I17" s="54"/>
      <c r="J17" s="56"/>
      <c r="K17" s="54" t="s">
        <v>328</v>
      </c>
      <c r="L17" s="54"/>
      <c r="M17" s="54" t="s">
        <v>140</v>
      </c>
      <c r="N17" s="54" t="s">
        <v>329</v>
      </c>
      <c r="O17" s="54" t="s">
        <v>330</v>
      </c>
      <c r="P17" s="288"/>
      <c r="Q17" s="54" t="s">
        <v>227</v>
      </c>
      <c r="R17" s="54" t="s">
        <v>331</v>
      </c>
      <c r="S17" s="257" t="s">
        <v>332</v>
      </c>
      <c r="T17" s="257" t="s">
        <v>1976</v>
      </c>
      <c r="U17" s="294" t="s">
        <v>3360</v>
      </c>
      <c r="V17" s="257" t="s">
        <v>3361</v>
      </c>
      <c r="W17" s="289"/>
      <c r="Y17" s="289"/>
      <c r="AA17" s="130">
        <f>IF(OR(J17="Fail",ISBLANK(J17)),INDEX('Issue Code Table'!C:C,MATCH(N:N,'Issue Code Table'!A:A,0)),IF(M17="Critical",6,IF(M17="Significant",5,IF(M17="Moderate",3,2))))</f>
        <v>5</v>
      </c>
    </row>
    <row r="18" spans="1:27" ht="76.5" x14ac:dyDescent="0.25">
      <c r="A18" s="257" t="s">
        <v>1977</v>
      </c>
      <c r="B18" s="257" t="s">
        <v>180</v>
      </c>
      <c r="C18" s="259" t="s">
        <v>181</v>
      </c>
      <c r="D18" s="257" t="s">
        <v>219</v>
      </c>
      <c r="E18" s="257" t="s">
        <v>335</v>
      </c>
      <c r="F18" s="257" t="s">
        <v>336</v>
      </c>
      <c r="G18" s="257" t="s">
        <v>1978</v>
      </c>
      <c r="H18" s="258" t="s">
        <v>338</v>
      </c>
      <c r="I18" s="54"/>
      <c r="J18" s="56"/>
      <c r="K18" s="54" t="s">
        <v>339</v>
      </c>
      <c r="L18" s="54"/>
      <c r="M18" s="54" t="s">
        <v>140</v>
      </c>
      <c r="N18" s="54" t="s">
        <v>225</v>
      </c>
      <c r="O18" s="54" t="s">
        <v>226</v>
      </c>
      <c r="P18" s="288"/>
      <c r="Q18" s="54" t="s">
        <v>227</v>
      </c>
      <c r="R18" s="54" t="s">
        <v>340</v>
      </c>
      <c r="S18" s="257" t="s">
        <v>341</v>
      </c>
      <c r="T18" s="257" t="s">
        <v>1979</v>
      </c>
      <c r="U18" s="257" t="s">
        <v>3369</v>
      </c>
      <c r="V18" s="257" t="s">
        <v>3362</v>
      </c>
      <c r="W18" s="289"/>
      <c r="Y18" s="289"/>
      <c r="AA18" s="130">
        <f>IF(OR(J18="Fail",ISBLANK(J18)),INDEX('Issue Code Table'!C:C,MATCH(N:N,'Issue Code Table'!A:A,0)),IF(M18="Critical",6,IF(M18="Significant",5,IF(M18="Moderate",3,2))))</f>
        <v>5</v>
      </c>
    </row>
    <row r="19" spans="1:27" ht="153" x14ac:dyDescent="0.25">
      <c r="A19" s="257" t="s">
        <v>1980</v>
      </c>
      <c r="B19" s="258" t="s">
        <v>180</v>
      </c>
      <c r="C19" s="259" t="s">
        <v>181</v>
      </c>
      <c r="D19" s="257" t="s">
        <v>219</v>
      </c>
      <c r="E19" s="257" t="s">
        <v>344</v>
      </c>
      <c r="F19" s="257" t="s">
        <v>345</v>
      </c>
      <c r="G19" s="257" t="s">
        <v>346</v>
      </c>
      <c r="H19" s="258" t="s">
        <v>347</v>
      </c>
      <c r="I19" s="54"/>
      <c r="J19" s="56"/>
      <c r="K19" s="54" t="s">
        <v>348</v>
      </c>
      <c r="L19" s="54"/>
      <c r="M19" s="249" t="s">
        <v>140</v>
      </c>
      <c r="N19" s="250" t="s">
        <v>225</v>
      </c>
      <c r="O19" s="54" t="s">
        <v>226</v>
      </c>
      <c r="P19" s="288"/>
      <c r="Q19" s="54" t="s">
        <v>349</v>
      </c>
      <c r="R19" s="54" t="s">
        <v>350</v>
      </c>
      <c r="S19" s="257" t="s">
        <v>351</v>
      </c>
      <c r="T19" s="257" t="s">
        <v>1981</v>
      </c>
      <c r="U19" s="257" t="s">
        <v>3370</v>
      </c>
      <c r="V19" s="257" t="s">
        <v>3371</v>
      </c>
      <c r="W19" s="289"/>
      <c r="Y19" s="289"/>
      <c r="AA19" s="130">
        <f>IF(OR(J19="Fail",ISBLANK(J19)),INDEX('Issue Code Table'!C:C,MATCH(N:N,'Issue Code Table'!A:A,0)),IF(M19="Critical",6,IF(M19="Significant",5,IF(M19="Moderate",3,2))))</f>
        <v>5</v>
      </c>
    </row>
    <row r="20" spans="1:27" ht="153" x14ac:dyDescent="0.25">
      <c r="A20" s="257" t="s">
        <v>1982</v>
      </c>
      <c r="B20" s="258" t="s">
        <v>180</v>
      </c>
      <c r="C20" s="259" t="s">
        <v>181</v>
      </c>
      <c r="D20" s="257" t="s">
        <v>219</v>
      </c>
      <c r="E20" s="257" t="s">
        <v>354</v>
      </c>
      <c r="F20" s="257" t="s">
        <v>355</v>
      </c>
      <c r="G20" s="257" t="s">
        <v>356</v>
      </c>
      <c r="H20" s="258" t="s">
        <v>357</v>
      </c>
      <c r="I20" s="54"/>
      <c r="J20" s="56"/>
      <c r="K20" s="54" t="s">
        <v>358</v>
      </c>
      <c r="L20" s="54"/>
      <c r="M20" s="249" t="s">
        <v>140</v>
      </c>
      <c r="N20" s="250" t="s">
        <v>225</v>
      </c>
      <c r="O20" s="54" t="s">
        <v>226</v>
      </c>
      <c r="P20" s="288"/>
      <c r="Q20" s="54" t="s">
        <v>349</v>
      </c>
      <c r="R20" s="54" t="s">
        <v>359</v>
      </c>
      <c r="S20" s="257" t="s">
        <v>360</v>
      </c>
      <c r="T20" s="257" t="s">
        <v>1983</v>
      </c>
      <c r="U20" s="257" t="s">
        <v>3372</v>
      </c>
      <c r="V20" s="257" t="s">
        <v>3363</v>
      </c>
      <c r="W20" s="289"/>
      <c r="Y20" s="289"/>
      <c r="AA20" s="130">
        <f>IF(OR(J20="Fail",ISBLANK(J20)),INDEX('Issue Code Table'!C:C,MATCH(N:N,'Issue Code Table'!A:A,0)),IF(M20="Critical",6,IF(M20="Significant",5,IF(M20="Moderate",3,2))))</f>
        <v>5</v>
      </c>
    </row>
    <row r="21" spans="1:27" ht="127.5" x14ac:dyDescent="0.25">
      <c r="A21" s="257" t="s">
        <v>1984</v>
      </c>
      <c r="B21" s="258" t="s">
        <v>180</v>
      </c>
      <c r="C21" s="259" t="s">
        <v>181</v>
      </c>
      <c r="D21" s="257" t="s">
        <v>219</v>
      </c>
      <c r="E21" s="257" t="s">
        <v>363</v>
      </c>
      <c r="F21" s="257" t="s">
        <v>364</v>
      </c>
      <c r="G21" s="257" t="s">
        <v>365</v>
      </c>
      <c r="H21" s="258" t="s">
        <v>366</v>
      </c>
      <c r="I21" s="54"/>
      <c r="J21" s="56"/>
      <c r="K21" s="54" t="s">
        <v>367</v>
      </c>
      <c r="L21" s="54"/>
      <c r="M21" s="249" t="s">
        <v>140</v>
      </c>
      <c r="N21" s="250" t="s">
        <v>225</v>
      </c>
      <c r="O21" s="54" t="s">
        <v>226</v>
      </c>
      <c r="P21" s="288"/>
      <c r="Q21" s="54" t="s">
        <v>349</v>
      </c>
      <c r="R21" s="54" t="s">
        <v>368</v>
      </c>
      <c r="S21" s="257" t="s">
        <v>360</v>
      </c>
      <c r="T21" s="257" t="s">
        <v>1985</v>
      </c>
      <c r="U21" s="295" t="s">
        <v>3364</v>
      </c>
      <c r="V21" s="295" t="s">
        <v>3365</v>
      </c>
      <c r="W21" s="289"/>
      <c r="Y21" s="289"/>
      <c r="AA21" s="130">
        <f>IF(OR(J21="Fail",ISBLANK(J21)),INDEX('Issue Code Table'!C:C,MATCH(N:N,'Issue Code Table'!A:A,0)),IF(M21="Critical",6,IF(M21="Significant",5,IF(M21="Moderate",3,2))))</f>
        <v>5</v>
      </c>
    </row>
    <row r="22" spans="1:27" ht="127.5" x14ac:dyDescent="0.25">
      <c r="A22" s="257" t="s">
        <v>1986</v>
      </c>
      <c r="B22" s="258" t="s">
        <v>180</v>
      </c>
      <c r="C22" s="259" t="s">
        <v>181</v>
      </c>
      <c r="D22" s="257" t="s">
        <v>219</v>
      </c>
      <c r="E22" s="257" t="s">
        <v>371</v>
      </c>
      <c r="F22" s="257" t="s">
        <v>3615</v>
      </c>
      <c r="G22" s="257" t="s">
        <v>372</v>
      </c>
      <c r="H22" s="258" t="s">
        <v>373</v>
      </c>
      <c r="I22" s="54"/>
      <c r="J22" s="56"/>
      <c r="K22" s="54" t="s">
        <v>374</v>
      </c>
      <c r="L22" s="54"/>
      <c r="M22" s="249" t="s">
        <v>140</v>
      </c>
      <c r="N22" s="250" t="s">
        <v>225</v>
      </c>
      <c r="O22" s="54" t="s">
        <v>226</v>
      </c>
      <c r="P22" s="288"/>
      <c r="Q22" s="54" t="s">
        <v>349</v>
      </c>
      <c r="R22" s="54" t="s">
        <v>375</v>
      </c>
      <c r="S22" s="257" t="s">
        <v>360</v>
      </c>
      <c r="T22" s="257" t="s">
        <v>3683</v>
      </c>
      <c r="U22" s="295" t="s">
        <v>3617</v>
      </c>
      <c r="V22" s="295" t="s">
        <v>3366</v>
      </c>
      <c r="W22" s="289"/>
      <c r="Y22" s="289"/>
      <c r="AA22" s="130">
        <f>IF(OR(J22="Fail",ISBLANK(J22)),INDEX('Issue Code Table'!C:C,MATCH(N:N,'Issue Code Table'!A:A,0)),IF(M22="Critical",6,IF(M22="Significant",5,IF(M22="Moderate",3,2))))</f>
        <v>5</v>
      </c>
    </row>
    <row r="23" spans="1:27" ht="127.5" x14ac:dyDescent="0.25">
      <c r="A23" s="257" t="s">
        <v>1987</v>
      </c>
      <c r="B23" s="258" t="s">
        <v>180</v>
      </c>
      <c r="C23" s="259" t="s">
        <v>181</v>
      </c>
      <c r="D23" s="257" t="s">
        <v>219</v>
      </c>
      <c r="E23" s="257" t="s">
        <v>377</v>
      </c>
      <c r="F23" s="257" t="s">
        <v>3618</v>
      </c>
      <c r="G23" s="257" t="s">
        <v>378</v>
      </c>
      <c r="H23" s="258" t="s">
        <v>379</v>
      </c>
      <c r="I23" s="54"/>
      <c r="J23" s="56"/>
      <c r="K23" s="54" t="s">
        <v>380</v>
      </c>
      <c r="L23" s="54"/>
      <c r="M23" s="249" t="s">
        <v>140</v>
      </c>
      <c r="N23" s="250" t="s">
        <v>225</v>
      </c>
      <c r="O23" s="54" t="s">
        <v>226</v>
      </c>
      <c r="P23" s="288"/>
      <c r="Q23" s="54" t="s">
        <v>349</v>
      </c>
      <c r="R23" s="54" t="s">
        <v>381</v>
      </c>
      <c r="S23" s="257" t="s">
        <v>360</v>
      </c>
      <c r="T23" s="257" t="s">
        <v>1988</v>
      </c>
      <c r="U23" s="295" t="s">
        <v>3367</v>
      </c>
      <c r="V23" s="295" t="s">
        <v>3368</v>
      </c>
      <c r="W23" s="289"/>
      <c r="Y23" s="289"/>
      <c r="AA23" s="130">
        <f>IF(OR(J23="Fail",ISBLANK(J23)),INDEX('Issue Code Table'!C:C,MATCH(N:N,'Issue Code Table'!A:A,0)),IF(M23="Critical",6,IF(M23="Significant",5,IF(M23="Moderate",3,2))))</f>
        <v>5</v>
      </c>
    </row>
    <row r="24" spans="1:27" ht="127.5" x14ac:dyDescent="0.25">
      <c r="A24" s="257" t="s">
        <v>1989</v>
      </c>
      <c r="B24" s="258" t="s">
        <v>180</v>
      </c>
      <c r="C24" s="259" t="s">
        <v>181</v>
      </c>
      <c r="D24" s="257" t="s">
        <v>219</v>
      </c>
      <c r="E24" s="257" t="s">
        <v>384</v>
      </c>
      <c r="F24" s="257" t="s">
        <v>385</v>
      </c>
      <c r="G24" s="257" t="s">
        <v>386</v>
      </c>
      <c r="H24" s="258" t="s">
        <v>387</v>
      </c>
      <c r="I24" s="54"/>
      <c r="J24" s="56"/>
      <c r="K24" s="54" t="s">
        <v>388</v>
      </c>
      <c r="L24" s="54"/>
      <c r="M24" s="249" t="s">
        <v>140</v>
      </c>
      <c r="N24" s="250" t="s">
        <v>225</v>
      </c>
      <c r="O24" s="54" t="s">
        <v>226</v>
      </c>
      <c r="P24" s="288"/>
      <c r="Q24" s="54" t="s">
        <v>349</v>
      </c>
      <c r="R24" s="54" t="s">
        <v>389</v>
      </c>
      <c r="S24" s="257" t="s">
        <v>360</v>
      </c>
      <c r="T24" s="257" t="s">
        <v>1990</v>
      </c>
      <c r="U24" s="295" t="s">
        <v>3374</v>
      </c>
      <c r="V24" s="295" t="s">
        <v>3375</v>
      </c>
      <c r="W24" s="289"/>
      <c r="Y24" s="289"/>
      <c r="AA24" s="130">
        <f>IF(OR(J24="Fail",ISBLANK(J24)),INDEX('Issue Code Table'!C:C,MATCH(N:N,'Issue Code Table'!A:A,0)),IF(M24="Critical",6,IF(M24="Significant",5,IF(M24="Moderate",3,2))))</f>
        <v>5</v>
      </c>
    </row>
    <row r="25" spans="1:27" ht="127.5" x14ac:dyDescent="0.25">
      <c r="A25" s="257" t="s">
        <v>1991</v>
      </c>
      <c r="B25" s="258" t="s">
        <v>180</v>
      </c>
      <c r="C25" s="259" t="s">
        <v>181</v>
      </c>
      <c r="D25" s="257" t="s">
        <v>219</v>
      </c>
      <c r="E25" s="257" t="s">
        <v>392</v>
      </c>
      <c r="F25" s="257" t="s">
        <v>393</v>
      </c>
      <c r="G25" s="257" t="s">
        <v>394</v>
      </c>
      <c r="H25" s="258" t="s">
        <v>395</v>
      </c>
      <c r="I25" s="54"/>
      <c r="J25" s="56"/>
      <c r="K25" s="54" t="s">
        <v>396</v>
      </c>
      <c r="L25" s="54"/>
      <c r="M25" s="249" t="s">
        <v>140</v>
      </c>
      <c r="N25" s="250" t="s">
        <v>225</v>
      </c>
      <c r="O25" s="54" t="s">
        <v>226</v>
      </c>
      <c r="P25" s="288"/>
      <c r="Q25" s="54" t="s">
        <v>349</v>
      </c>
      <c r="R25" s="54" t="s">
        <v>397</v>
      </c>
      <c r="S25" s="257" t="s">
        <v>360</v>
      </c>
      <c r="T25" s="257" t="s">
        <v>1992</v>
      </c>
      <c r="U25" s="295" t="s">
        <v>3376</v>
      </c>
      <c r="V25" s="295" t="s">
        <v>3373</v>
      </c>
      <c r="W25" s="289"/>
      <c r="Y25" s="289"/>
      <c r="AA25" s="130">
        <f>IF(OR(J25="Fail",ISBLANK(J25)),INDEX('Issue Code Table'!C:C,MATCH(N:N,'Issue Code Table'!A:A,0)),IF(M25="Critical",6,IF(M25="Significant",5,IF(M25="Moderate",3,2))))</f>
        <v>5</v>
      </c>
    </row>
    <row r="26" spans="1:27" ht="76.5" x14ac:dyDescent="0.25">
      <c r="A26" s="257" t="s">
        <v>1993</v>
      </c>
      <c r="B26" s="258" t="s">
        <v>180</v>
      </c>
      <c r="C26" s="259" t="s">
        <v>181</v>
      </c>
      <c r="D26" s="257" t="s">
        <v>219</v>
      </c>
      <c r="E26" s="257" t="s">
        <v>400</v>
      </c>
      <c r="F26" s="257" t="s">
        <v>401</v>
      </c>
      <c r="G26" s="257" t="s">
        <v>402</v>
      </c>
      <c r="H26" s="258" t="s">
        <v>403</v>
      </c>
      <c r="I26" s="54"/>
      <c r="J26" s="56"/>
      <c r="K26" s="201" t="s">
        <v>404</v>
      </c>
      <c r="L26" s="54"/>
      <c r="M26" s="252" t="s">
        <v>140</v>
      </c>
      <c r="N26" s="251" t="s">
        <v>405</v>
      </c>
      <c r="O26" s="54" t="s">
        <v>406</v>
      </c>
      <c r="P26" s="288"/>
      <c r="Q26" s="54" t="s">
        <v>407</v>
      </c>
      <c r="R26" s="54" t="s">
        <v>408</v>
      </c>
      <c r="S26" s="257" t="s">
        <v>409</v>
      </c>
      <c r="T26" s="257" t="s">
        <v>410</v>
      </c>
      <c r="U26" s="295" t="s">
        <v>3377</v>
      </c>
      <c r="V26" s="295" t="s">
        <v>3378</v>
      </c>
      <c r="W26" s="289"/>
      <c r="Y26" s="289"/>
      <c r="AA26" s="130">
        <f>IF(OR(J26="Fail",ISBLANK(J26)),INDEX('Issue Code Table'!C:C,MATCH(N:N,'Issue Code Table'!A:A,0)),IF(M26="Critical",6,IF(M26="Significant",5,IF(M26="Moderate",3,2))))</f>
        <v>5</v>
      </c>
    </row>
    <row r="27" spans="1:27" ht="89.25" x14ac:dyDescent="0.25">
      <c r="A27" s="257" t="s">
        <v>1994</v>
      </c>
      <c r="B27" s="257" t="s">
        <v>412</v>
      </c>
      <c r="C27" s="260" t="s">
        <v>413</v>
      </c>
      <c r="D27" s="257" t="s">
        <v>206</v>
      </c>
      <c r="E27" s="257" t="s">
        <v>414</v>
      </c>
      <c r="F27" s="257" t="s">
        <v>415</v>
      </c>
      <c r="G27" s="257" t="s">
        <v>416</v>
      </c>
      <c r="H27" s="258" t="s">
        <v>417</v>
      </c>
      <c r="I27" s="245"/>
      <c r="J27" s="56"/>
      <c r="K27" s="54" t="s">
        <v>418</v>
      </c>
      <c r="L27" s="54"/>
      <c r="M27" s="252" t="s">
        <v>140</v>
      </c>
      <c r="N27" s="251" t="s">
        <v>419</v>
      </c>
      <c r="O27" s="54" t="s">
        <v>420</v>
      </c>
      <c r="P27" s="288"/>
      <c r="Q27" s="54" t="s">
        <v>407</v>
      </c>
      <c r="R27" s="54" t="s">
        <v>421</v>
      </c>
      <c r="S27" s="257" t="s">
        <v>422</v>
      </c>
      <c r="T27" s="257" t="s">
        <v>423</v>
      </c>
      <c r="U27" s="295" t="s">
        <v>3379</v>
      </c>
      <c r="V27" s="295" t="s">
        <v>3380</v>
      </c>
      <c r="W27" s="289"/>
      <c r="Y27" s="289"/>
      <c r="AA27" s="130">
        <f>IF(OR(J27="Fail",ISBLANK(J27)),INDEX('Issue Code Table'!C:C,MATCH(N:N,'Issue Code Table'!A:A,0)),IF(M27="Critical",6,IF(M27="Significant",5,IF(M27="Moderate",3,2))))</f>
        <v>4</v>
      </c>
    </row>
    <row r="28" spans="1:27" ht="204" x14ac:dyDescent="0.25">
      <c r="A28" s="257" t="s">
        <v>1995</v>
      </c>
      <c r="B28" s="258" t="s">
        <v>180</v>
      </c>
      <c r="C28" s="259" t="s">
        <v>250</v>
      </c>
      <c r="D28" s="257" t="s">
        <v>219</v>
      </c>
      <c r="E28" s="257" t="s">
        <v>425</v>
      </c>
      <c r="F28" s="257" t="s">
        <v>426</v>
      </c>
      <c r="G28" s="257" t="s">
        <v>427</v>
      </c>
      <c r="H28" s="258" t="s">
        <v>428</v>
      </c>
      <c r="I28" s="54"/>
      <c r="J28" s="56"/>
      <c r="K28" s="54" t="s">
        <v>429</v>
      </c>
      <c r="L28" s="54"/>
      <c r="M28" s="249" t="s">
        <v>140</v>
      </c>
      <c r="N28" s="250" t="s">
        <v>430</v>
      </c>
      <c r="O28" s="54" t="s">
        <v>431</v>
      </c>
      <c r="P28" s="288"/>
      <c r="Q28" s="54" t="s">
        <v>432</v>
      </c>
      <c r="R28" s="54" t="s">
        <v>433</v>
      </c>
      <c r="S28" s="257" t="s">
        <v>434</v>
      </c>
      <c r="T28" s="257" t="s">
        <v>1996</v>
      </c>
      <c r="U28" s="267" t="s">
        <v>3381</v>
      </c>
      <c r="V28" s="295" t="s">
        <v>3619</v>
      </c>
      <c r="W28" s="289"/>
      <c r="Y28" s="289"/>
      <c r="AA28" s="130">
        <f>IF(OR(J28="Fail",ISBLANK(J28)),INDEX('Issue Code Table'!C:C,MATCH(N:N,'Issue Code Table'!A:A,0)),IF(M28="Critical",6,IF(M28="Significant",5,IF(M28="Moderate",3,2))))</f>
        <v>5</v>
      </c>
    </row>
    <row r="29" spans="1:27" ht="114.75" x14ac:dyDescent="0.25">
      <c r="A29" s="257" t="s">
        <v>1997</v>
      </c>
      <c r="B29" s="257" t="s">
        <v>412</v>
      </c>
      <c r="C29" s="260" t="s">
        <v>413</v>
      </c>
      <c r="D29" s="257" t="s">
        <v>219</v>
      </c>
      <c r="E29" s="257" t="s">
        <v>437</v>
      </c>
      <c r="F29" s="257" t="s">
        <v>438</v>
      </c>
      <c r="G29" s="257" t="s">
        <v>439</v>
      </c>
      <c r="H29" s="258" t="s">
        <v>3620</v>
      </c>
      <c r="I29" s="54"/>
      <c r="J29" s="56"/>
      <c r="K29" s="54" t="s">
        <v>440</v>
      </c>
      <c r="L29" s="54"/>
      <c r="M29" s="249" t="s">
        <v>140</v>
      </c>
      <c r="N29" s="250" t="s">
        <v>430</v>
      </c>
      <c r="O29" s="54" t="s">
        <v>431</v>
      </c>
      <c r="P29" s="288"/>
      <c r="Q29" s="54" t="s">
        <v>432</v>
      </c>
      <c r="R29" s="54" t="s">
        <v>441</v>
      </c>
      <c r="S29" s="257" t="s">
        <v>442</v>
      </c>
      <c r="T29" s="257" t="s">
        <v>443</v>
      </c>
      <c r="U29" s="295" t="s">
        <v>3382</v>
      </c>
      <c r="V29" s="295" t="s">
        <v>3383</v>
      </c>
      <c r="W29" s="289"/>
      <c r="Y29" s="289"/>
      <c r="AA29" s="130">
        <f>IF(OR(J29="Fail",ISBLANK(J29)),INDEX('Issue Code Table'!C:C,MATCH(N:N,'Issue Code Table'!A:A,0)),IF(M29="Critical",6,IF(M29="Significant",5,IF(M29="Moderate",3,2))))</f>
        <v>5</v>
      </c>
    </row>
    <row r="30" spans="1:27" ht="114.75" x14ac:dyDescent="0.25">
      <c r="A30" s="257" t="s">
        <v>1998</v>
      </c>
      <c r="B30" s="258" t="s">
        <v>445</v>
      </c>
      <c r="C30" s="74" t="s">
        <v>446</v>
      </c>
      <c r="D30" s="257" t="s">
        <v>219</v>
      </c>
      <c r="E30" s="257" t="s">
        <v>447</v>
      </c>
      <c r="F30" s="257" t="s">
        <v>1999</v>
      </c>
      <c r="G30" s="257" t="s">
        <v>2000</v>
      </c>
      <c r="H30" s="258" t="s">
        <v>327</v>
      </c>
      <c r="I30" s="54"/>
      <c r="J30" s="56"/>
      <c r="K30" s="72" t="s">
        <v>450</v>
      </c>
      <c r="L30" s="54" t="s">
        <v>451</v>
      </c>
      <c r="M30" s="54" t="s">
        <v>140</v>
      </c>
      <c r="N30" s="54" t="s">
        <v>452</v>
      </c>
      <c r="O30" s="54" t="s">
        <v>453</v>
      </c>
      <c r="P30" s="288"/>
      <c r="Q30" s="54" t="s">
        <v>454</v>
      </c>
      <c r="R30" s="54" t="s">
        <v>455</v>
      </c>
      <c r="S30" s="257" t="s">
        <v>456</v>
      </c>
      <c r="T30" s="257" t="s">
        <v>2001</v>
      </c>
      <c r="U30" s="295" t="s">
        <v>3385</v>
      </c>
      <c r="V30" s="295" t="s">
        <v>3384</v>
      </c>
      <c r="W30" s="289"/>
      <c r="Y30" s="289"/>
      <c r="AA30" s="130">
        <f>IF(OR(J30="Fail",ISBLANK(J30)),INDEX('Issue Code Table'!C:C,MATCH(N:N,'Issue Code Table'!A:A,0)),IF(M30="Critical",6,IF(M30="Significant",5,IF(M30="Moderate",3,2))))</f>
        <v>7</v>
      </c>
    </row>
    <row r="31" spans="1:27" ht="165.75" x14ac:dyDescent="0.25">
      <c r="A31" s="257" t="s">
        <v>2002</v>
      </c>
      <c r="B31" s="258" t="s">
        <v>459</v>
      </c>
      <c r="C31" s="259" t="s">
        <v>460</v>
      </c>
      <c r="D31" s="257" t="s">
        <v>219</v>
      </c>
      <c r="E31" s="257" t="s">
        <v>461</v>
      </c>
      <c r="F31" s="257" t="s">
        <v>462</v>
      </c>
      <c r="G31" s="257" t="s">
        <v>2003</v>
      </c>
      <c r="H31" s="258" t="s">
        <v>464</v>
      </c>
      <c r="I31" s="54"/>
      <c r="J31" s="56"/>
      <c r="K31" s="72" t="s">
        <v>465</v>
      </c>
      <c r="L31" s="54"/>
      <c r="M31" s="54" t="s">
        <v>140</v>
      </c>
      <c r="N31" s="54" t="s">
        <v>452</v>
      </c>
      <c r="O31" s="54" t="s">
        <v>453</v>
      </c>
      <c r="P31" s="288"/>
      <c r="Q31" s="54" t="s">
        <v>454</v>
      </c>
      <c r="R31" s="54" t="s">
        <v>466</v>
      </c>
      <c r="S31" s="257" t="s">
        <v>467</v>
      </c>
      <c r="T31" s="257" t="s">
        <v>2004</v>
      </c>
      <c r="U31" s="295" t="s">
        <v>3621</v>
      </c>
      <c r="V31" s="295" t="s">
        <v>3384</v>
      </c>
      <c r="W31" s="289"/>
      <c r="Y31" s="289"/>
      <c r="AA31" s="130">
        <f>IF(OR(J31="Fail",ISBLANK(J31)),INDEX('Issue Code Table'!C:C,MATCH(N:N,'Issue Code Table'!A:A,0)),IF(M31="Critical",6,IF(M31="Significant",5,IF(M31="Moderate",3,2))))</f>
        <v>7</v>
      </c>
    </row>
    <row r="32" spans="1:27" ht="216.75" x14ac:dyDescent="0.25">
      <c r="A32" s="257" t="s">
        <v>2005</v>
      </c>
      <c r="B32" s="258" t="s">
        <v>459</v>
      </c>
      <c r="C32" s="259" t="s">
        <v>460</v>
      </c>
      <c r="D32" s="257" t="s">
        <v>219</v>
      </c>
      <c r="E32" s="257" t="s">
        <v>470</v>
      </c>
      <c r="F32" s="257" t="s">
        <v>2006</v>
      </c>
      <c r="G32" s="257" t="s">
        <v>2007</v>
      </c>
      <c r="H32" s="258" t="s">
        <v>473</v>
      </c>
      <c r="I32" s="54"/>
      <c r="J32" s="56"/>
      <c r="K32" s="72" t="s">
        <v>474</v>
      </c>
      <c r="L32" s="54"/>
      <c r="M32" s="54" t="s">
        <v>140</v>
      </c>
      <c r="N32" s="54" t="s">
        <v>225</v>
      </c>
      <c r="O32" s="54" t="s">
        <v>226</v>
      </c>
      <c r="P32" s="288"/>
      <c r="Q32" s="54" t="s">
        <v>454</v>
      </c>
      <c r="R32" s="54" t="s">
        <v>475</v>
      </c>
      <c r="S32" s="257" t="s">
        <v>2008</v>
      </c>
      <c r="T32" s="257" t="s">
        <v>2009</v>
      </c>
      <c r="U32" s="295" t="s">
        <v>3386</v>
      </c>
      <c r="V32" s="295" t="s">
        <v>3387</v>
      </c>
      <c r="W32" s="289"/>
      <c r="Y32" s="289"/>
      <c r="AA32" s="130">
        <f>IF(OR(J32="Fail",ISBLANK(J32)),INDEX('Issue Code Table'!C:C,MATCH(N:N,'Issue Code Table'!A:A,0)),IF(M32="Critical",6,IF(M32="Significant",5,IF(M32="Moderate",3,2))))</f>
        <v>5</v>
      </c>
    </row>
    <row r="33" spans="1:27" ht="191.25" x14ac:dyDescent="0.25">
      <c r="A33" s="257" t="s">
        <v>2010</v>
      </c>
      <c r="B33" s="258" t="s">
        <v>479</v>
      </c>
      <c r="C33" s="259" t="s">
        <v>480</v>
      </c>
      <c r="D33" s="257" t="s">
        <v>219</v>
      </c>
      <c r="E33" s="257" t="s">
        <v>481</v>
      </c>
      <c r="F33" s="257" t="s">
        <v>482</v>
      </c>
      <c r="G33" s="257" t="s">
        <v>2011</v>
      </c>
      <c r="H33" s="258" t="s">
        <v>484</v>
      </c>
      <c r="I33" s="54"/>
      <c r="J33" s="56"/>
      <c r="K33" s="72" t="s">
        <v>485</v>
      </c>
      <c r="L33" s="54"/>
      <c r="M33" s="54" t="s">
        <v>140</v>
      </c>
      <c r="N33" s="54" t="s">
        <v>225</v>
      </c>
      <c r="O33" s="54" t="s">
        <v>226</v>
      </c>
      <c r="P33" s="288"/>
      <c r="Q33" s="54" t="s">
        <v>486</v>
      </c>
      <c r="R33" s="54" t="s">
        <v>487</v>
      </c>
      <c r="S33" s="257" t="s">
        <v>488</v>
      </c>
      <c r="T33" s="257" t="s">
        <v>2012</v>
      </c>
      <c r="U33" s="295" t="s">
        <v>3388</v>
      </c>
      <c r="V33" s="295" t="s">
        <v>3389</v>
      </c>
      <c r="W33" s="289"/>
      <c r="Y33" s="289"/>
      <c r="AA33" s="130">
        <f>IF(OR(J33="Fail",ISBLANK(J33)),INDEX('Issue Code Table'!C:C,MATCH(N:N,'Issue Code Table'!A:A,0)),IF(M33="Critical",6,IF(M33="Significant",5,IF(M33="Moderate",3,2))))</f>
        <v>5</v>
      </c>
    </row>
    <row r="34" spans="1:27" s="75" customFormat="1" ht="280.5" x14ac:dyDescent="0.25">
      <c r="A34" s="257" t="s">
        <v>2013</v>
      </c>
      <c r="B34" s="258" t="s">
        <v>491</v>
      </c>
      <c r="C34" s="259" t="s">
        <v>492</v>
      </c>
      <c r="D34" s="257" t="s">
        <v>219</v>
      </c>
      <c r="E34" s="257" t="s">
        <v>493</v>
      </c>
      <c r="F34" s="257" t="s">
        <v>494</v>
      </c>
      <c r="G34" s="257" t="s">
        <v>495</v>
      </c>
      <c r="H34" s="258" t="s">
        <v>496</v>
      </c>
      <c r="I34" s="54"/>
      <c r="J34" s="56"/>
      <c r="K34" s="245" t="s">
        <v>497</v>
      </c>
      <c r="L34" s="54" t="s">
        <v>498</v>
      </c>
      <c r="M34" s="54" t="s">
        <v>151</v>
      </c>
      <c r="N34" s="54" t="s">
        <v>499</v>
      </c>
      <c r="O34" s="54" t="s">
        <v>500</v>
      </c>
      <c r="P34" s="288"/>
      <c r="Q34" s="245" t="s">
        <v>486</v>
      </c>
      <c r="R34" s="245" t="s">
        <v>501</v>
      </c>
      <c r="S34" s="257" t="s">
        <v>502</v>
      </c>
      <c r="T34" s="257" t="s">
        <v>503</v>
      </c>
      <c r="U34" s="295" t="s">
        <v>3390</v>
      </c>
      <c r="V34" s="295" t="s">
        <v>3391</v>
      </c>
      <c r="W34" s="290"/>
      <c r="X34" s="290"/>
      <c r="Y34" s="290"/>
      <c r="Z34" s="290"/>
      <c r="AA34" s="130">
        <f>IF(OR(J34="Fail",ISBLANK(J34)),INDEX('Issue Code Table'!C:C,MATCH(N:N,'Issue Code Table'!A:A,0)),IF(M34="Critical",6,IF(M34="Significant",5,IF(M34="Moderate",3,2))))</f>
        <v>5</v>
      </c>
    </row>
    <row r="35" spans="1:27" s="75" customFormat="1" ht="127.5" x14ac:dyDescent="0.25">
      <c r="A35" s="257" t="s">
        <v>2014</v>
      </c>
      <c r="B35" s="258" t="s">
        <v>491</v>
      </c>
      <c r="C35" s="259" t="s">
        <v>492</v>
      </c>
      <c r="D35" s="257" t="s">
        <v>219</v>
      </c>
      <c r="E35" s="257" t="s">
        <v>505</v>
      </c>
      <c r="F35" s="257" t="s">
        <v>506</v>
      </c>
      <c r="G35" s="257" t="s">
        <v>507</v>
      </c>
      <c r="H35" s="258" t="s">
        <v>508</v>
      </c>
      <c r="I35" s="54"/>
      <c r="J35" s="56"/>
      <c r="K35" s="72" t="s">
        <v>509</v>
      </c>
      <c r="L35" s="54"/>
      <c r="M35" s="54" t="s">
        <v>151</v>
      </c>
      <c r="N35" s="54" t="s">
        <v>499</v>
      </c>
      <c r="O35" s="54" t="s">
        <v>500</v>
      </c>
      <c r="P35" s="288"/>
      <c r="Q35" s="245" t="s">
        <v>486</v>
      </c>
      <c r="R35" s="245" t="s">
        <v>510</v>
      </c>
      <c r="S35" s="257" t="s">
        <v>511</v>
      </c>
      <c r="T35" s="257" t="s">
        <v>512</v>
      </c>
      <c r="U35" s="257" t="s">
        <v>3392</v>
      </c>
      <c r="V35" s="257"/>
      <c r="W35" s="290"/>
      <c r="X35" s="290"/>
      <c r="Y35" s="290"/>
      <c r="Z35" s="290"/>
      <c r="AA35" s="130">
        <f>IF(OR(J35="Fail",ISBLANK(J35)),INDEX('Issue Code Table'!C:C,MATCH(N:N,'Issue Code Table'!A:A,0)),IF(M35="Critical",6,IF(M35="Significant",5,IF(M35="Moderate",3,2))))</f>
        <v>5</v>
      </c>
    </row>
    <row r="36" spans="1:27" ht="102" x14ac:dyDescent="0.25">
      <c r="A36" s="257" t="s">
        <v>2015</v>
      </c>
      <c r="B36" s="257" t="s">
        <v>180</v>
      </c>
      <c r="C36" s="259" t="s">
        <v>181</v>
      </c>
      <c r="D36" s="257" t="s">
        <v>219</v>
      </c>
      <c r="E36" s="257" t="s">
        <v>2016</v>
      </c>
      <c r="F36" s="257" t="s">
        <v>514</v>
      </c>
      <c r="G36" s="257" t="s">
        <v>515</v>
      </c>
      <c r="H36" s="257" t="s">
        <v>516</v>
      </c>
      <c r="I36" s="54"/>
      <c r="J36" s="56"/>
      <c r="K36" s="54" t="s">
        <v>517</v>
      </c>
      <c r="L36" s="54"/>
      <c r="M36" s="54" t="s">
        <v>140</v>
      </c>
      <c r="N36" s="54" t="s">
        <v>225</v>
      </c>
      <c r="O36" s="54" t="s">
        <v>226</v>
      </c>
      <c r="P36" s="288"/>
      <c r="Q36" s="54" t="s">
        <v>486</v>
      </c>
      <c r="R36" s="54" t="s">
        <v>518</v>
      </c>
      <c r="S36" s="257" t="s">
        <v>519</v>
      </c>
      <c r="T36" s="257" t="s">
        <v>2017</v>
      </c>
      <c r="U36" s="295" t="s">
        <v>3394</v>
      </c>
      <c r="V36" s="295" t="s">
        <v>3395</v>
      </c>
      <c r="W36" s="289"/>
      <c r="Y36" s="289"/>
      <c r="AA36" s="130">
        <f>IF(OR(J36="Fail",ISBLANK(J36)),INDEX('Issue Code Table'!C:C,MATCH(N:N,'Issue Code Table'!A:A,0)),IF(M36="Critical",6,IF(M36="Significant",5,IF(M36="Moderate",3,2))))</f>
        <v>5</v>
      </c>
    </row>
    <row r="37" spans="1:27" ht="267.75" x14ac:dyDescent="0.25">
      <c r="A37" s="257" t="s">
        <v>2018</v>
      </c>
      <c r="B37" s="258" t="s">
        <v>522</v>
      </c>
      <c r="C37" s="259" t="s">
        <v>523</v>
      </c>
      <c r="D37" s="257" t="s">
        <v>219</v>
      </c>
      <c r="E37" s="257" t="s">
        <v>524</v>
      </c>
      <c r="F37" s="257" t="s">
        <v>525</v>
      </c>
      <c r="G37" s="257" t="s">
        <v>526</v>
      </c>
      <c r="H37" s="258" t="s">
        <v>527</v>
      </c>
      <c r="I37" s="54"/>
      <c r="J37" s="56"/>
      <c r="K37" s="54" t="s">
        <v>528</v>
      </c>
      <c r="L37" s="54"/>
      <c r="M37" s="252" t="s">
        <v>198</v>
      </c>
      <c r="N37" s="251" t="s">
        <v>529</v>
      </c>
      <c r="O37" s="54" t="s">
        <v>530</v>
      </c>
      <c r="P37" s="288"/>
      <c r="Q37" s="54" t="s">
        <v>531</v>
      </c>
      <c r="R37" s="54" t="s">
        <v>532</v>
      </c>
      <c r="S37" s="257" t="s">
        <v>533</v>
      </c>
      <c r="T37" s="257" t="s">
        <v>534</v>
      </c>
      <c r="U37" s="257" t="s">
        <v>3396</v>
      </c>
      <c r="V37" s="257"/>
      <c r="W37" s="289"/>
      <c r="Y37" s="289"/>
      <c r="AA37" s="130" t="e">
        <f>IF(OR(J37="Fail",ISBLANK(J37)),INDEX('Issue Code Table'!C:C,MATCH(N:N,'Issue Code Table'!A:A,0)),IF(M37="Critical",6,IF(M37="Significant",5,IF(M37="Moderate",3,2))))</f>
        <v>#N/A</v>
      </c>
    </row>
    <row r="38" spans="1:27" ht="242.25" x14ac:dyDescent="0.25">
      <c r="A38" s="257" t="s">
        <v>2019</v>
      </c>
      <c r="B38" s="257" t="s">
        <v>322</v>
      </c>
      <c r="C38" s="260" t="s">
        <v>323</v>
      </c>
      <c r="D38" s="257" t="s">
        <v>219</v>
      </c>
      <c r="E38" s="257" t="s">
        <v>536</v>
      </c>
      <c r="F38" s="257" t="s">
        <v>537</v>
      </c>
      <c r="G38" s="257" t="s">
        <v>538</v>
      </c>
      <c r="H38" s="258" t="s">
        <v>539</v>
      </c>
      <c r="I38" s="54"/>
      <c r="J38" s="56"/>
      <c r="K38" s="55" t="s">
        <v>540</v>
      </c>
      <c r="L38" s="54"/>
      <c r="M38" s="252" t="s">
        <v>151</v>
      </c>
      <c r="N38" s="251" t="s">
        <v>541</v>
      </c>
      <c r="O38" s="54" t="s">
        <v>542</v>
      </c>
      <c r="P38" s="288"/>
      <c r="Q38" s="54" t="s">
        <v>543</v>
      </c>
      <c r="R38" s="54" t="s">
        <v>544</v>
      </c>
      <c r="S38" s="257" t="s">
        <v>545</v>
      </c>
      <c r="T38" s="257" t="s">
        <v>546</v>
      </c>
      <c r="U38" s="257" t="s">
        <v>3397</v>
      </c>
      <c r="V38" s="257"/>
      <c r="W38" s="289"/>
      <c r="Y38" s="289"/>
      <c r="AA38" s="130">
        <f>IF(OR(J38="Fail",ISBLANK(J38)),INDEX('Issue Code Table'!C:C,MATCH(N:N,'Issue Code Table'!A:A,0)),IF(M38="Critical",6,IF(M38="Significant",5,IF(M38="Moderate",3,2))))</f>
        <v>4</v>
      </c>
    </row>
    <row r="39" spans="1:27" ht="242.25" x14ac:dyDescent="0.25">
      <c r="A39" s="257" t="s">
        <v>2020</v>
      </c>
      <c r="B39" s="258" t="s">
        <v>522</v>
      </c>
      <c r="C39" s="259" t="s">
        <v>523</v>
      </c>
      <c r="D39" s="257" t="s">
        <v>219</v>
      </c>
      <c r="E39" s="257" t="s">
        <v>548</v>
      </c>
      <c r="F39" s="257" t="s">
        <v>549</v>
      </c>
      <c r="G39" s="257" t="s">
        <v>2021</v>
      </c>
      <c r="H39" s="258" t="s">
        <v>551</v>
      </c>
      <c r="I39" s="54"/>
      <c r="J39" s="56"/>
      <c r="K39" s="55" t="s">
        <v>540</v>
      </c>
      <c r="L39" s="251"/>
      <c r="M39" s="252" t="s">
        <v>151</v>
      </c>
      <c r="N39" s="251" t="s">
        <v>541</v>
      </c>
      <c r="O39" s="54" t="s">
        <v>552</v>
      </c>
      <c r="P39" s="288"/>
      <c r="Q39" s="54" t="s">
        <v>543</v>
      </c>
      <c r="R39" s="54" t="s">
        <v>553</v>
      </c>
      <c r="S39" s="257" t="s">
        <v>545</v>
      </c>
      <c r="T39" s="257" t="s">
        <v>2022</v>
      </c>
      <c r="U39" s="257" t="s">
        <v>3398</v>
      </c>
      <c r="V39" s="257"/>
      <c r="W39" s="289"/>
      <c r="Y39" s="289"/>
      <c r="AA39" s="130">
        <f>IF(OR(J39="Fail",ISBLANK(J39)),INDEX('Issue Code Table'!C:C,MATCH(N:N,'Issue Code Table'!A:A,0)),IF(M39="Critical",6,IF(M39="Significant",5,IF(M39="Moderate",3,2))))</f>
        <v>4</v>
      </c>
    </row>
    <row r="40" spans="1:27" ht="242.25" x14ac:dyDescent="0.25">
      <c r="A40" s="257" t="s">
        <v>2023</v>
      </c>
      <c r="B40" s="258" t="s">
        <v>522</v>
      </c>
      <c r="C40" s="259" t="s">
        <v>523</v>
      </c>
      <c r="D40" s="257" t="s">
        <v>219</v>
      </c>
      <c r="E40" s="257" t="s">
        <v>556</v>
      </c>
      <c r="F40" s="257" t="s">
        <v>557</v>
      </c>
      <c r="G40" s="257" t="s">
        <v>2024</v>
      </c>
      <c r="H40" s="258" t="s">
        <v>559</v>
      </c>
      <c r="I40" s="54"/>
      <c r="J40" s="56"/>
      <c r="K40" s="55" t="s">
        <v>540</v>
      </c>
      <c r="L40" s="251"/>
      <c r="M40" s="252" t="s">
        <v>151</v>
      </c>
      <c r="N40" s="251" t="s">
        <v>541</v>
      </c>
      <c r="O40" s="54" t="s">
        <v>552</v>
      </c>
      <c r="P40" s="288"/>
      <c r="Q40" s="54" t="s">
        <v>543</v>
      </c>
      <c r="R40" s="54" t="s">
        <v>560</v>
      </c>
      <c r="S40" s="257" t="s">
        <v>545</v>
      </c>
      <c r="T40" s="257" t="s">
        <v>2025</v>
      </c>
      <c r="U40" s="257" t="s">
        <v>3399</v>
      </c>
      <c r="V40" s="257"/>
      <c r="W40" s="289"/>
      <c r="Y40" s="289"/>
      <c r="AA40" s="130">
        <f>IF(OR(J40="Fail",ISBLANK(J40)),INDEX('Issue Code Table'!C:C,MATCH(N:N,'Issue Code Table'!A:A,0)),IF(M40="Critical",6,IF(M40="Significant",5,IF(M40="Moderate",3,2))))</f>
        <v>4</v>
      </c>
    </row>
    <row r="41" spans="1:27" ht="102" x14ac:dyDescent="0.25">
      <c r="A41" s="257" t="s">
        <v>2026</v>
      </c>
      <c r="B41" s="257" t="s">
        <v>322</v>
      </c>
      <c r="C41" s="260" t="s">
        <v>323</v>
      </c>
      <c r="D41" s="257" t="s">
        <v>219</v>
      </c>
      <c r="E41" s="257" t="s">
        <v>563</v>
      </c>
      <c r="F41" s="257" t="s">
        <v>564</v>
      </c>
      <c r="G41" s="257" t="s">
        <v>2027</v>
      </c>
      <c r="H41" s="258" t="s">
        <v>566</v>
      </c>
      <c r="I41" s="54"/>
      <c r="J41" s="56"/>
      <c r="K41" s="54" t="s">
        <v>567</v>
      </c>
      <c r="L41" s="54"/>
      <c r="M41" s="55" t="s">
        <v>140</v>
      </c>
      <c r="N41" s="55" t="s">
        <v>329</v>
      </c>
      <c r="O41" s="54" t="s">
        <v>330</v>
      </c>
      <c r="P41" s="288"/>
      <c r="Q41" s="54" t="s">
        <v>543</v>
      </c>
      <c r="R41" s="54" t="s">
        <v>568</v>
      </c>
      <c r="S41" s="257" t="s">
        <v>569</v>
      </c>
      <c r="T41" s="257" t="s">
        <v>2028</v>
      </c>
      <c r="U41" s="257" t="s">
        <v>3400</v>
      </c>
      <c r="V41" s="257" t="s">
        <v>3622</v>
      </c>
      <c r="W41" s="289"/>
      <c r="Y41" s="289"/>
      <c r="AA41" s="130">
        <f>IF(OR(J41="Fail",ISBLANK(J41)),INDEX('Issue Code Table'!C:C,MATCH(N:N,'Issue Code Table'!A:A,0)),IF(M41="Critical",6,IF(M41="Significant",5,IF(M41="Moderate",3,2))))</f>
        <v>5</v>
      </c>
    </row>
    <row r="42" spans="1:27" ht="102" x14ac:dyDescent="0.25">
      <c r="A42" s="257" t="s">
        <v>2029</v>
      </c>
      <c r="B42" s="257" t="s">
        <v>322</v>
      </c>
      <c r="C42" s="260" t="s">
        <v>323</v>
      </c>
      <c r="D42" s="257" t="s">
        <v>219</v>
      </c>
      <c r="E42" s="257" t="s">
        <v>572</v>
      </c>
      <c r="F42" s="257" t="s">
        <v>573</v>
      </c>
      <c r="G42" s="257" t="s">
        <v>2030</v>
      </c>
      <c r="H42" s="258" t="s">
        <v>575</v>
      </c>
      <c r="I42" s="54"/>
      <c r="J42" s="56"/>
      <c r="K42" s="54" t="s">
        <v>576</v>
      </c>
      <c r="L42" s="54"/>
      <c r="M42" s="55" t="s">
        <v>140</v>
      </c>
      <c r="N42" s="55" t="s">
        <v>329</v>
      </c>
      <c r="O42" s="54" t="s">
        <v>330</v>
      </c>
      <c r="P42" s="288"/>
      <c r="Q42" s="54" t="s">
        <v>543</v>
      </c>
      <c r="R42" s="54" t="s">
        <v>577</v>
      </c>
      <c r="S42" s="257" t="s">
        <v>578</v>
      </c>
      <c r="T42" s="257" t="s">
        <v>2031</v>
      </c>
      <c r="U42" s="257" t="s">
        <v>3401</v>
      </c>
      <c r="V42" s="257" t="s">
        <v>3622</v>
      </c>
      <c r="W42" s="289"/>
      <c r="Y42" s="289"/>
      <c r="AA42" s="130">
        <f>IF(OR(J42="Fail",ISBLANK(J42)),INDEX('Issue Code Table'!C:C,MATCH(N:N,'Issue Code Table'!A:A,0)),IF(M42="Critical",6,IF(M42="Significant",5,IF(M42="Moderate",3,2))))</f>
        <v>5</v>
      </c>
    </row>
    <row r="43" spans="1:27" ht="102" x14ac:dyDescent="0.25">
      <c r="A43" s="257" t="s">
        <v>2032</v>
      </c>
      <c r="B43" s="257" t="s">
        <v>322</v>
      </c>
      <c r="C43" s="260" t="s">
        <v>323</v>
      </c>
      <c r="D43" s="257" t="s">
        <v>219</v>
      </c>
      <c r="E43" s="257" t="s">
        <v>581</v>
      </c>
      <c r="F43" s="257" t="s">
        <v>582</v>
      </c>
      <c r="G43" s="257" t="s">
        <v>2033</v>
      </c>
      <c r="H43" s="258" t="s">
        <v>584</v>
      </c>
      <c r="I43" s="54"/>
      <c r="J43" s="56"/>
      <c r="K43" s="54" t="s">
        <v>585</v>
      </c>
      <c r="L43" s="54"/>
      <c r="M43" s="55" t="s">
        <v>140</v>
      </c>
      <c r="N43" s="55" t="s">
        <v>329</v>
      </c>
      <c r="O43" s="54" t="s">
        <v>330</v>
      </c>
      <c r="P43" s="288"/>
      <c r="Q43" s="54" t="s">
        <v>543</v>
      </c>
      <c r="R43" s="54" t="s">
        <v>586</v>
      </c>
      <c r="S43" s="257" t="s">
        <v>587</v>
      </c>
      <c r="T43" s="257" t="s">
        <v>2034</v>
      </c>
      <c r="U43" s="257" t="s">
        <v>3402</v>
      </c>
      <c r="V43" s="257" t="s">
        <v>3622</v>
      </c>
      <c r="W43" s="289"/>
      <c r="Y43" s="289"/>
      <c r="AA43" s="130">
        <f>IF(OR(J43="Fail",ISBLANK(J43)),INDEX('Issue Code Table'!C:C,MATCH(N:N,'Issue Code Table'!A:A,0)),IF(M43="Critical",6,IF(M43="Significant",5,IF(M43="Moderate",3,2))))</f>
        <v>5</v>
      </c>
    </row>
    <row r="44" spans="1:27" ht="114.75" x14ac:dyDescent="0.25">
      <c r="A44" s="257" t="s">
        <v>2035</v>
      </c>
      <c r="B44" s="257" t="s">
        <v>180</v>
      </c>
      <c r="C44" s="259" t="s">
        <v>181</v>
      </c>
      <c r="D44" s="257" t="s">
        <v>219</v>
      </c>
      <c r="E44" s="257" t="s">
        <v>590</v>
      </c>
      <c r="F44" s="257" t="s">
        <v>591</v>
      </c>
      <c r="G44" s="257" t="s">
        <v>592</v>
      </c>
      <c r="H44" s="257" t="s">
        <v>593</v>
      </c>
      <c r="I44" s="245"/>
      <c r="J44" s="56"/>
      <c r="K44" s="54" t="s">
        <v>594</v>
      </c>
      <c r="L44" s="245"/>
      <c r="M44" s="54" t="s">
        <v>140</v>
      </c>
      <c r="N44" s="54" t="s">
        <v>225</v>
      </c>
      <c r="O44" s="54" t="s">
        <v>226</v>
      </c>
      <c r="P44" s="288"/>
      <c r="Q44" s="54" t="s">
        <v>595</v>
      </c>
      <c r="R44" s="54" t="s">
        <v>596</v>
      </c>
      <c r="S44" s="257" t="s">
        <v>597</v>
      </c>
      <c r="T44" s="257" t="s">
        <v>2036</v>
      </c>
      <c r="U44" s="257" t="s">
        <v>3590</v>
      </c>
      <c r="V44" s="296" t="s">
        <v>3591</v>
      </c>
      <c r="W44" s="289"/>
      <c r="Y44" s="289"/>
      <c r="AA44" s="130">
        <f>IF(OR(J44="Fail",ISBLANK(J44)),INDEX('Issue Code Table'!C:C,MATCH(N:N,'Issue Code Table'!A:A,0)),IF(M44="Critical",6,IF(M44="Significant",5,IF(M44="Moderate",3,2))))</f>
        <v>5</v>
      </c>
    </row>
    <row r="45" spans="1:27" ht="114.75" x14ac:dyDescent="0.25">
      <c r="A45" s="257" t="s">
        <v>2037</v>
      </c>
      <c r="B45" s="257" t="s">
        <v>180</v>
      </c>
      <c r="C45" s="259" t="s">
        <v>181</v>
      </c>
      <c r="D45" s="257" t="s">
        <v>219</v>
      </c>
      <c r="E45" s="257" t="s">
        <v>600</v>
      </c>
      <c r="F45" s="257" t="s">
        <v>601</v>
      </c>
      <c r="G45" s="257" t="s">
        <v>602</v>
      </c>
      <c r="H45" s="257" t="s">
        <v>603</v>
      </c>
      <c r="I45" s="54"/>
      <c r="J45" s="56"/>
      <c r="K45" s="54" t="s">
        <v>604</v>
      </c>
      <c r="L45" s="54"/>
      <c r="M45" s="54" t="s">
        <v>140</v>
      </c>
      <c r="N45" s="54" t="s">
        <v>225</v>
      </c>
      <c r="O45" s="54" t="s">
        <v>226</v>
      </c>
      <c r="P45" s="288"/>
      <c r="Q45" s="54" t="s">
        <v>595</v>
      </c>
      <c r="R45" s="54" t="s">
        <v>605</v>
      </c>
      <c r="S45" s="257" t="s">
        <v>597</v>
      </c>
      <c r="T45" s="257" t="s">
        <v>2038</v>
      </c>
      <c r="U45" s="257" t="s">
        <v>3592</v>
      </c>
      <c r="V45" s="296" t="s">
        <v>3593</v>
      </c>
      <c r="W45" s="289"/>
      <c r="Y45" s="289"/>
      <c r="AA45" s="130">
        <f>IF(OR(J45="Fail",ISBLANK(J45)),INDEX('Issue Code Table'!C:C,MATCH(N:N,'Issue Code Table'!A:A,0)),IF(M45="Critical",6,IF(M45="Significant",5,IF(M45="Moderate",3,2))))</f>
        <v>5</v>
      </c>
    </row>
    <row r="46" spans="1:27" ht="114.75" x14ac:dyDescent="0.25">
      <c r="A46" s="257" t="s">
        <v>2039</v>
      </c>
      <c r="B46" s="257" t="s">
        <v>180</v>
      </c>
      <c r="C46" s="259" t="s">
        <v>181</v>
      </c>
      <c r="D46" s="257" t="s">
        <v>219</v>
      </c>
      <c r="E46" s="257" t="s">
        <v>608</v>
      </c>
      <c r="F46" s="257" t="s">
        <v>609</v>
      </c>
      <c r="G46" s="257" t="s">
        <v>610</v>
      </c>
      <c r="H46" s="257" t="s">
        <v>611</v>
      </c>
      <c r="I46" s="54"/>
      <c r="J46" s="56"/>
      <c r="K46" s="54" t="s">
        <v>612</v>
      </c>
      <c r="L46" s="54"/>
      <c r="M46" s="54" t="s">
        <v>140</v>
      </c>
      <c r="N46" s="54" t="s">
        <v>225</v>
      </c>
      <c r="O46" s="54" t="s">
        <v>226</v>
      </c>
      <c r="P46" s="288"/>
      <c r="Q46" s="54" t="s">
        <v>595</v>
      </c>
      <c r="R46" s="54" t="s">
        <v>613</v>
      </c>
      <c r="S46" s="257" t="s">
        <v>597</v>
      </c>
      <c r="T46" s="257" t="s">
        <v>614</v>
      </c>
      <c r="U46" s="257" t="s">
        <v>3594</v>
      </c>
      <c r="V46" s="296" t="s">
        <v>3595</v>
      </c>
      <c r="W46" s="289"/>
      <c r="Y46" s="289"/>
      <c r="AA46" s="130">
        <f>IF(OR(J46="Fail",ISBLANK(J46)),INDEX('Issue Code Table'!C:C,MATCH(N:N,'Issue Code Table'!A:A,0)),IF(M46="Critical",6,IF(M46="Significant",5,IF(M46="Moderate",3,2))))</f>
        <v>5</v>
      </c>
    </row>
    <row r="47" spans="1:27" ht="114.75" x14ac:dyDescent="0.25">
      <c r="A47" s="257" t="s">
        <v>2040</v>
      </c>
      <c r="B47" s="258" t="s">
        <v>180</v>
      </c>
      <c r="C47" s="259" t="s">
        <v>181</v>
      </c>
      <c r="D47" s="257" t="s">
        <v>219</v>
      </c>
      <c r="E47" s="257" t="s">
        <v>616</v>
      </c>
      <c r="F47" s="257" t="s">
        <v>617</v>
      </c>
      <c r="G47" s="257" t="s">
        <v>618</v>
      </c>
      <c r="H47" s="257" t="s">
        <v>619</v>
      </c>
      <c r="I47" s="54"/>
      <c r="J47" s="56"/>
      <c r="K47" s="54" t="s">
        <v>620</v>
      </c>
      <c r="L47" s="54"/>
      <c r="M47" s="54" t="s">
        <v>140</v>
      </c>
      <c r="N47" s="54" t="s">
        <v>225</v>
      </c>
      <c r="O47" s="54" t="s">
        <v>226</v>
      </c>
      <c r="P47" s="288"/>
      <c r="Q47" s="54" t="s">
        <v>595</v>
      </c>
      <c r="R47" s="54" t="s">
        <v>621</v>
      </c>
      <c r="S47" s="257" t="s">
        <v>597</v>
      </c>
      <c r="T47" s="257" t="s">
        <v>622</v>
      </c>
      <c r="U47" s="257" t="s">
        <v>3623</v>
      </c>
      <c r="V47" s="296" t="s">
        <v>3596</v>
      </c>
      <c r="W47" s="289"/>
      <c r="Y47" s="289"/>
      <c r="AA47" s="130">
        <f>IF(OR(J47="Fail",ISBLANK(J47)),INDEX('Issue Code Table'!C:C,MATCH(N:N,'Issue Code Table'!A:A,0)),IF(M47="Critical",6,IF(M47="Significant",5,IF(M47="Moderate",3,2))))</f>
        <v>5</v>
      </c>
    </row>
    <row r="48" spans="1:27" ht="102" x14ac:dyDescent="0.25">
      <c r="A48" s="257" t="s">
        <v>2041</v>
      </c>
      <c r="B48" s="257" t="s">
        <v>180</v>
      </c>
      <c r="C48" s="259" t="s">
        <v>181</v>
      </c>
      <c r="D48" s="257" t="s">
        <v>219</v>
      </c>
      <c r="E48" s="257" t="s">
        <v>624</v>
      </c>
      <c r="F48" s="257" t="s">
        <v>625</v>
      </c>
      <c r="G48" s="257" t="s">
        <v>626</v>
      </c>
      <c r="H48" s="257" t="s">
        <v>627</v>
      </c>
      <c r="I48" s="54"/>
      <c r="J48" s="56"/>
      <c r="K48" s="54" t="s">
        <v>628</v>
      </c>
      <c r="L48" s="54"/>
      <c r="M48" s="54" t="s">
        <v>140</v>
      </c>
      <c r="N48" s="54" t="s">
        <v>225</v>
      </c>
      <c r="O48" s="54" t="s">
        <v>226</v>
      </c>
      <c r="P48" s="288"/>
      <c r="Q48" s="54" t="s">
        <v>595</v>
      </c>
      <c r="R48" s="54" t="s">
        <v>629</v>
      </c>
      <c r="S48" s="257" t="s">
        <v>597</v>
      </c>
      <c r="T48" s="257" t="s">
        <v>2042</v>
      </c>
      <c r="U48" s="257" t="s">
        <v>3624</v>
      </c>
      <c r="V48" s="296" t="s">
        <v>3597</v>
      </c>
      <c r="W48" s="289"/>
      <c r="Y48" s="289"/>
      <c r="AA48" s="130">
        <f>IF(OR(J48="Fail",ISBLANK(J48)),INDEX('Issue Code Table'!C:C,MATCH(N:N,'Issue Code Table'!A:A,0)),IF(M48="Critical",6,IF(M48="Significant",5,IF(M48="Moderate",3,2))))</f>
        <v>5</v>
      </c>
    </row>
    <row r="49" spans="1:27" ht="127.5" x14ac:dyDescent="0.25">
      <c r="A49" s="257" t="s">
        <v>2043</v>
      </c>
      <c r="B49" s="258" t="s">
        <v>180</v>
      </c>
      <c r="C49" s="259" t="s">
        <v>181</v>
      </c>
      <c r="D49" s="257" t="s">
        <v>219</v>
      </c>
      <c r="E49" s="257" t="s">
        <v>632</v>
      </c>
      <c r="F49" s="257" t="s">
        <v>633</v>
      </c>
      <c r="G49" s="257" t="s">
        <v>634</v>
      </c>
      <c r="H49" s="257" t="s">
        <v>635</v>
      </c>
      <c r="I49" s="54"/>
      <c r="J49" s="56"/>
      <c r="K49" s="54" t="s">
        <v>636</v>
      </c>
      <c r="L49" s="54"/>
      <c r="M49" s="54" t="s">
        <v>140</v>
      </c>
      <c r="N49" s="54" t="s">
        <v>225</v>
      </c>
      <c r="O49" s="54" t="s">
        <v>226</v>
      </c>
      <c r="P49" s="288"/>
      <c r="Q49" s="54" t="s">
        <v>595</v>
      </c>
      <c r="R49" s="54" t="s">
        <v>637</v>
      </c>
      <c r="S49" s="257" t="s">
        <v>638</v>
      </c>
      <c r="T49" s="257" t="s">
        <v>2044</v>
      </c>
      <c r="U49" s="257" t="s">
        <v>3625</v>
      </c>
      <c r="V49" s="296" t="s">
        <v>3673</v>
      </c>
      <c r="W49" s="289"/>
      <c r="Y49" s="289"/>
      <c r="AA49" s="130">
        <f>IF(OR(J49="Fail",ISBLANK(J49)),INDEX('Issue Code Table'!C:C,MATCH(N:N,'Issue Code Table'!A:A,0)),IF(M49="Critical",6,IF(M49="Significant",5,IF(M49="Moderate",3,2))))</f>
        <v>5</v>
      </c>
    </row>
    <row r="50" spans="1:27" ht="89.25" x14ac:dyDescent="0.25">
      <c r="A50" s="257" t="s">
        <v>2045</v>
      </c>
      <c r="B50" s="257" t="s">
        <v>180</v>
      </c>
      <c r="C50" s="259" t="s">
        <v>181</v>
      </c>
      <c r="D50" s="257" t="s">
        <v>219</v>
      </c>
      <c r="E50" s="257" t="s">
        <v>641</v>
      </c>
      <c r="F50" s="257" t="s">
        <v>642</v>
      </c>
      <c r="G50" s="257" t="s">
        <v>643</v>
      </c>
      <c r="H50" s="257" t="s">
        <v>644</v>
      </c>
      <c r="I50" s="54"/>
      <c r="J50" s="56"/>
      <c r="K50" s="54" t="s">
        <v>645</v>
      </c>
      <c r="L50" s="54"/>
      <c r="M50" s="54" t="s">
        <v>140</v>
      </c>
      <c r="N50" s="54" t="s">
        <v>225</v>
      </c>
      <c r="O50" s="54" t="s">
        <v>226</v>
      </c>
      <c r="P50" s="288"/>
      <c r="Q50" s="54" t="s">
        <v>595</v>
      </c>
      <c r="R50" s="54" t="s">
        <v>646</v>
      </c>
      <c r="S50" s="257" t="s">
        <v>647</v>
      </c>
      <c r="T50" s="257" t="s">
        <v>648</v>
      </c>
      <c r="U50" s="257" t="s">
        <v>3601</v>
      </c>
      <c r="V50" s="296" t="s">
        <v>3674</v>
      </c>
      <c r="W50" s="289"/>
      <c r="Y50" s="289"/>
      <c r="AA50" s="130">
        <f>IF(OR(J50="Fail",ISBLANK(J50)),INDEX('Issue Code Table'!C:C,MATCH(N:N,'Issue Code Table'!A:A,0)),IF(M50="Critical",6,IF(M50="Significant",5,IF(M50="Moderate",3,2))))</f>
        <v>5</v>
      </c>
    </row>
    <row r="51" spans="1:27" ht="89.25" x14ac:dyDescent="0.25">
      <c r="A51" s="257" t="s">
        <v>2046</v>
      </c>
      <c r="B51" s="258" t="s">
        <v>180</v>
      </c>
      <c r="C51" s="259" t="s">
        <v>181</v>
      </c>
      <c r="D51" s="257" t="s">
        <v>219</v>
      </c>
      <c r="E51" s="257" t="s">
        <v>650</v>
      </c>
      <c r="F51" s="257" t="s">
        <v>651</v>
      </c>
      <c r="G51" s="257" t="s">
        <v>652</v>
      </c>
      <c r="H51" s="257" t="s">
        <v>653</v>
      </c>
      <c r="I51" s="54"/>
      <c r="J51" s="56"/>
      <c r="K51" s="54" t="s">
        <v>654</v>
      </c>
      <c r="L51" s="54"/>
      <c r="M51" s="54" t="s">
        <v>140</v>
      </c>
      <c r="N51" s="54" t="s">
        <v>225</v>
      </c>
      <c r="O51" s="54" t="s">
        <v>226</v>
      </c>
      <c r="P51" s="288"/>
      <c r="Q51" s="54" t="s">
        <v>595</v>
      </c>
      <c r="R51" s="54" t="s">
        <v>655</v>
      </c>
      <c r="S51" s="257" t="s">
        <v>656</v>
      </c>
      <c r="T51" s="257" t="s">
        <v>657</v>
      </c>
      <c r="U51" s="257" t="s">
        <v>3602</v>
      </c>
      <c r="V51" s="296" t="s">
        <v>3603</v>
      </c>
      <c r="W51" s="289"/>
      <c r="Y51" s="289"/>
      <c r="AA51" s="130">
        <f>IF(OR(J51="Fail",ISBLANK(J51)),INDEX('Issue Code Table'!C:C,MATCH(N:N,'Issue Code Table'!A:A,0)),IF(M51="Critical",6,IF(M51="Significant",5,IF(M51="Moderate",3,2))))</f>
        <v>5</v>
      </c>
    </row>
    <row r="52" spans="1:27" ht="128.25" x14ac:dyDescent="0.25">
      <c r="A52" s="257" t="s">
        <v>2047</v>
      </c>
      <c r="B52" s="258" t="s">
        <v>180</v>
      </c>
      <c r="C52" s="259" t="s">
        <v>181</v>
      </c>
      <c r="D52" s="257" t="s">
        <v>219</v>
      </c>
      <c r="E52" s="257" t="s">
        <v>3598</v>
      </c>
      <c r="F52" s="257" t="s">
        <v>659</v>
      </c>
      <c r="G52" s="257" t="s">
        <v>660</v>
      </c>
      <c r="H52" s="257" t="s">
        <v>661</v>
      </c>
      <c r="I52" s="54"/>
      <c r="J52" s="56"/>
      <c r="K52" s="54" t="s">
        <v>662</v>
      </c>
      <c r="L52" s="54"/>
      <c r="M52" s="54" t="s">
        <v>140</v>
      </c>
      <c r="N52" s="54" t="s">
        <v>225</v>
      </c>
      <c r="O52" s="54" t="s">
        <v>226</v>
      </c>
      <c r="P52" s="288"/>
      <c r="Q52" s="54" t="s">
        <v>595</v>
      </c>
      <c r="R52" s="54" t="s">
        <v>663</v>
      </c>
      <c r="S52" s="257" t="s">
        <v>664</v>
      </c>
      <c r="T52" s="257" t="s">
        <v>665</v>
      </c>
      <c r="U52" s="257" t="s">
        <v>3599</v>
      </c>
      <c r="V52" s="296" t="s">
        <v>3600</v>
      </c>
      <c r="W52" s="289"/>
      <c r="Y52" s="289"/>
      <c r="AA52" s="130">
        <f>IF(OR(J52="Fail",ISBLANK(J52)),INDEX('Issue Code Table'!C:C,MATCH(N:N,'Issue Code Table'!A:A,0)),IF(M52="Critical",6,IF(M52="Significant",5,IF(M52="Moderate",3,2))))</f>
        <v>5</v>
      </c>
    </row>
    <row r="53" spans="1:27" ht="89.25" x14ac:dyDescent="0.25">
      <c r="A53" s="257" t="s">
        <v>2048</v>
      </c>
      <c r="B53" s="257" t="s">
        <v>180</v>
      </c>
      <c r="C53" s="259" t="s">
        <v>181</v>
      </c>
      <c r="D53" s="257" t="s">
        <v>219</v>
      </c>
      <c r="E53" s="257" t="s">
        <v>667</v>
      </c>
      <c r="F53" s="257" t="s">
        <v>668</v>
      </c>
      <c r="G53" s="257" t="s">
        <v>669</v>
      </c>
      <c r="H53" s="257" t="s">
        <v>670</v>
      </c>
      <c r="I53" s="54"/>
      <c r="J53" s="56"/>
      <c r="K53" s="54" t="s">
        <v>671</v>
      </c>
      <c r="L53" s="54"/>
      <c r="M53" s="54" t="s">
        <v>140</v>
      </c>
      <c r="N53" s="54" t="s">
        <v>225</v>
      </c>
      <c r="O53" s="54" t="s">
        <v>226</v>
      </c>
      <c r="P53" s="288"/>
      <c r="Q53" s="54" t="s">
        <v>595</v>
      </c>
      <c r="R53" s="54" t="s">
        <v>672</v>
      </c>
      <c r="S53" s="257" t="s">
        <v>673</v>
      </c>
      <c r="T53" s="257" t="s">
        <v>2049</v>
      </c>
      <c r="U53" s="257" t="s">
        <v>3684</v>
      </c>
      <c r="V53" s="296" t="s">
        <v>3604</v>
      </c>
      <c r="W53" s="289"/>
      <c r="Y53" s="289"/>
      <c r="AA53" s="130">
        <f>IF(OR(J53="Fail",ISBLANK(J53)),INDEX('Issue Code Table'!C:C,MATCH(N:N,'Issue Code Table'!A:A,0)),IF(M53="Critical",6,IF(M53="Significant",5,IF(M53="Moderate",3,2))))</f>
        <v>5</v>
      </c>
    </row>
    <row r="54" spans="1:27" ht="89.25" x14ac:dyDescent="0.25">
      <c r="A54" s="257" t="s">
        <v>2050</v>
      </c>
      <c r="B54" s="257" t="s">
        <v>180</v>
      </c>
      <c r="C54" s="259" t="s">
        <v>181</v>
      </c>
      <c r="D54" s="257" t="s">
        <v>219</v>
      </c>
      <c r="E54" s="257" t="s">
        <v>676</v>
      </c>
      <c r="F54" s="257" t="s">
        <v>677</v>
      </c>
      <c r="G54" s="257" t="s">
        <v>2051</v>
      </c>
      <c r="H54" s="257" t="s">
        <v>679</v>
      </c>
      <c r="I54" s="54"/>
      <c r="J54" s="56"/>
      <c r="K54" s="54" t="s">
        <v>680</v>
      </c>
      <c r="L54" s="54"/>
      <c r="M54" s="54" t="s">
        <v>140</v>
      </c>
      <c r="N54" s="54" t="s">
        <v>225</v>
      </c>
      <c r="O54" s="54" t="s">
        <v>226</v>
      </c>
      <c r="P54" s="288"/>
      <c r="Q54" s="54" t="s">
        <v>595</v>
      </c>
      <c r="R54" s="54" t="s">
        <v>681</v>
      </c>
      <c r="S54" s="257" t="s">
        <v>682</v>
      </c>
      <c r="T54" s="257" t="s">
        <v>2052</v>
      </c>
      <c r="U54" s="257" t="s">
        <v>3405</v>
      </c>
      <c r="V54" s="257" t="s">
        <v>3406</v>
      </c>
      <c r="W54" s="289"/>
      <c r="Y54" s="289"/>
      <c r="AA54" s="130">
        <f>IF(OR(J54="Fail",ISBLANK(J54)),INDEX('Issue Code Table'!C:C,MATCH(N:N,'Issue Code Table'!A:A,0)),IF(M54="Critical",6,IF(M54="Significant",5,IF(M54="Moderate",3,2))))</f>
        <v>5</v>
      </c>
    </row>
    <row r="55" spans="1:27" ht="89.25" x14ac:dyDescent="0.25">
      <c r="A55" s="257" t="s">
        <v>2053</v>
      </c>
      <c r="B55" s="258" t="s">
        <v>180</v>
      </c>
      <c r="C55" s="259" t="s">
        <v>181</v>
      </c>
      <c r="D55" s="257" t="s">
        <v>219</v>
      </c>
      <c r="E55" s="257" t="s">
        <v>685</v>
      </c>
      <c r="F55" s="257" t="s">
        <v>686</v>
      </c>
      <c r="G55" s="257" t="s">
        <v>687</v>
      </c>
      <c r="H55" s="257" t="s">
        <v>688</v>
      </c>
      <c r="I55" s="54"/>
      <c r="J55" s="56"/>
      <c r="K55" s="54" t="s">
        <v>689</v>
      </c>
      <c r="L55" s="54"/>
      <c r="M55" s="54" t="s">
        <v>140</v>
      </c>
      <c r="N55" s="54" t="s">
        <v>185</v>
      </c>
      <c r="O55" s="54" t="s">
        <v>186</v>
      </c>
      <c r="P55" s="288"/>
      <c r="Q55" s="54" t="s">
        <v>690</v>
      </c>
      <c r="R55" s="54" t="s">
        <v>691</v>
      </c>
      <c r="S55" s="257" t="s">
        <v>692</v>
      </c>
      <c r="T55" s="257" t="s">
        <v>693</v>
      </c>
      <c r="U55" s="257" t="s">
        <v>3403</v>
      </c>
      <c r="V55" s="257" t="s">
        <v>3404</v>
      </c>
      <c r="W55" s="289"/>
      <c r="Y55" s="289"/>
      <c r="AA55" s="130">
        <f>IF(OR(J55="Fail",ISBLANK(J55)),INDEX('Issue Code Table'!C:C,MATCH(N:N,'Issue Code Table'!A:A,0)),IF(M55="Critical",6,IF(M55="Significant",5,IF(M55="Moderate",3,2))))</f>
        <v>5</v>
      </c>
    </row>
    <row r="56" spans="1:27" ht="140.25" x14ac:dyDescent="0.25">
      <c r="A56" s="257" t="s">
        <v>2054</v>
      </c>
      <c r="B56" s="258" t="s">
        <v>180</v>
      </c>
      <c r="C56" s="259" t="s">
        <v>181</v>
      </c>
      <c r="D56" s="257" t="s">
        <v>219</v>
      </c>
      <c r="E56" s="257" t="s">
        <v>695</v>
      </c>
      <c r="F56" s="257" t="s">
        <v>696</v>
      </c>
      <c r="G56" s="257" t="s">
        <v>2055</v>
      </c>
      <c r="H56" s="257" t="s">
        <v>698</v>
      </c>
      <c r="I56" s="54"/>
      <c r="J56" s="56"/>
      <c r="K56" s="54" t="s">
        <v>699</v>
      </c>
      <c r="L56" s="54"/>
      <c r="M56" s="54" t="s">
        <v>140</v>
      </c>
      <c r="N56" s="54" t="s">
        <v>225</v>
      </c>
      <c r="O56" s="54" t="s">
        <v>226</v>
      </c>
      <c r="P56" s="288"/>
      <c r="Q56" s="54" t="s">
        <v>690</v>
      </c>
      <c r="R56" s="54" t="s">
        <v>700</v>
      </c>
      <c r="S56" s="257" t="s">
        <v>701</v>
      </c>
      <c r="T56" s="257" t="s">
        <v>2056</v>
      </c>
      <c r="U56" s="257" t="s">
        <v>3408</v>
      </c>
      <c r="V56" s="257" t="s">
        <v>3409</v>
      </c>
      <c r="W56" s="289"/>
      <c r="Y56" s="289"/>
      <c r="AA56" s="130">
        <f>IF(OR(J56="Fail",ISBLANK(J56)),INDEX('Issue Code Table'!C:C,MATCH(N:N,'Issue Code Table'!A:A,0)),IF(M56="Critical",6,IF(M56="Significant",5,IF(M56="Moderate",3,2))))</f>
        <v>5</v>
      </c>
    </row>
    <row r="57" spans="1:27" ht="89.25" x14ac:dyDescent="0.25">
      <c r="A57" s="257" t="s">
        <v>2057</v>
      </c>
      <c r="B57" s="258" t="s">
        <v>180</v>
      </c>
      <c r="C57" s="259" t="s">
        <v>181</v>
      </c>
      <c r="D57" s="257" t="s">
        <v>219</v>
      </c>
      <c r="E57" s="257" t="s">
        <v>3413</v>
      </c>
      <c r="F57" s="257" t="s">
        <v>704</v>
      </c>
      <c r="G57" s="257" t="s">
        <v>2058</v>
      </c>
      <c r="H57" s="257" t="s">
        <v>706</v>
      </c>
      <c r="I57" s="54"/>
      <c r="J57" s="56"/>
      <c r="K57" s="54" t="s">
        <v>707</v>
      </c>
      <c r="L57" s="54"/>
      <c r="M57" s="54" t="s">
        <v>140</v>
      </c>
      <c r="N57" s="54" t="s">
        <v>225</v>
      </c>
      <c r="O57" s="54" t="s">
        <v>226</v>
      </c>
      <c r="P57" s="288"/>
      <c r="Q57" s="54" t="s">
        <v>690</v>
      </c>
      <c r="R57" s="54" t="s">
        <v>708</v>
      </c>
      <c r="S57" s="257" t="s">
        <v>709</v>
      </c>
      <c r="T57" s="257" t="s">
        <v>2059</v>
      </c>
      <c r="U57" s="257" t="s">
        <v>3410</v>
      </c>
      <c r="V57" s="257" t="s">
        <v>3411</v>
      </c>
      <c r="W57" s="289"/>
      <c r="Y57" s="289"/>
      <c r="AA57" s="130">
        <f>IF(OR(J57="Fail",ISBLANK(J57)),INDEX('Issue Code Table'!C:C,MATCH(N:N,'Issue Code Table'!A:A,0)),IF(M57="Critical",6,IF(M57="Significant",5,IF(M57="Moderate",3,2))))</f>
        <v>5</v>
      </c>
    </row>
    <row r="58" spans="1:27" ht="89.25" x14ac:dyDescent="0.25">
      <c r="A58" s="257" t="s">
        <v>2060</v>
      </c>
      <c r="B58" s="258" t="s">
        <v>180</v>
      </c>
      <c r="C58" s="259" t="s">
        <v>181</v>
      </c>
      <c r="D58" s="257" t="s">
        <v>219</v>
      </c>
      <c r="E58" s="257" t="s">
        <v>3412</v>
      </c>
      <c r="F58" s="257" t="s">
        <v>712</v>
      </c>
      <c r="G58" s="257" t="s">
        <v>2061</v>
      </c>
      <c r="H58" s="257" t="s">
        <v>714</v>
      </c>
      <c r="I58" s="54"/>
      <c r="J58" s="56"/>
      <c r="K58" s="72" t="s">
        <v>715</v>
      </c>
      <c r="L58" s="54"/>
      <c r="M58" s="54" t="s">
        <v>140</v>
      </c>
      <c r="N58" s="54" t="s">
        <v>225</v>
      </c>
      <c r="O58" s="54" t="s">
        <v>226</v>
      </c>
      <c r="P58" s="288"/>
      <c r="Q58" s="54" t="s">
        <v>690</v>
      </c>
      <c r="R58" s="54" t="s">
        <v>716</v>
      </c>
      <c r="S58" s="257" t="s">
        <v>717</v>
      </c>
      <c r="T58" s="257" t="s">
        <v>2062</v>
      </c>
      <c r="U58" s="257" t="s">
        <v>3414</v>
      </c>
      <c r="V58" s="257" t="s">
        <v>3415</v>
      </c>
      <c r="W58" s="289"/>
      <c r="Y58" s="289"/>
      <c r="AA58" s="130">
        <f>IF(OR(J58="Fail",ISBLANK(J58)),INDEX('Issue Code Table'!C:C,MATCH(N:N,'Issue Code Table'!A:A,0)),IF(M58="Critical",6,IF(M58="Significant",5,IF(M58="Moderate",3,2))))</f>
        <v>5</v>
      </c>
    </row>
    <row r="59" spans="1:27" ht="102" x14ac:dyDescent="0.25">
      <c r="A59" s="257" t="s">
        <v>2063</v>
      </c>
      <c r="B59" s="258" t="s">
        <v>180</v>
      </c>
      <c r="C59" s="259" t="s">
        <v>181</v>
      </c>
      <c r="D59" s="257" t="s">
        <v>219</v>
      </c>
      <c r="E59" s="257" t="s">
        <v>3416</v>
      </c>
      <c r="F59" s="257" t="s">
        <v>720</v>
      </c>
      <c r="G59" s="257" t="s">
        <v>2064</v>
      </c>
      <c r="H59" s="257" t="s">
        <v>722</v>
      </c>
      <c r="I59" s="54"/>
      <c r="J59" s="56"/>
      <c r="K59" s="72" t="s">
        <v>723</v>
      </c>
      <c r="L59" s="72"/>
      <c r="M59" s="54" t="s">
        <v>140</v>
      </c>
      <c r="N59" s="54" t="s">
        <v>225</v>
      </c>
      <c r="O59" s="54" t="s">
        <v>226</v>
      </c>
      <c r="P59" s="288"/>
      <c r="Q59" s="54" t="s">
        <v>690</v>
      </c>
      <c r="R59" s="54" t="s">
        <v>724</v>
      </c>
      <c r="S59" s="257" t="s">
        <v>725</v>
      </c>
      <c r="T59" s="257" t="s">
        <v>2065</v>
      </c>
      <c r="U59" s="257" t="s">
        <v>3417</v>
      </c>
      <c r="V59" s="257" t="s">
        <v>3418</v>
      </c>
      <c r="W59" s="289"/>
      <c r="Y59" s="289"/>
      <c r="AA59" s="130">
        <f>IF(OR(J59="Fail",ISBLANK(J59)),INDEX('Issue Code Table'!C:C,MATCH(N:N,'Issue Code Table'!A:A,0)),IF(M59="Critical",6,IF(M59="Significant",5,IF(M59="Moderate",3,2))))</f>
        <v>5</v>
      </c>
    </row>
    <row r="60" spans="1:27" ht="153" x14ac:dyDescent="0.25">
      <c r="A60" s="257" t="s">
        <v>2066</v>
      </c>
      <c r="B60" s="258" t="s">
        <v>180</v>
      </c>
      <c r="C60" s="259" t="s">
        <v>181</v>
      </c>
      <c r="D60" s="257" t="s">
        <v>219</v>
      </c>
      <c r="E60" s="257" t="s">
        <v>728</v>
      </c>
      <c r="F60" s="257" t="s">
        <v>729</v>
      </c>
      <c r="G60" s="257" t="s">
        <v>2067</v>
      </c>
      <c r="H60" s="257" t="s">
        <v>731</v>
      </c>
      <c r="I60" s="54"/>
      <c r="J60" s="56"/>
      <c r="K60" s="72" t="s">
        <v>732</v>
      </c>
      <c r="L60" s="72"/>
      <c r="M60" s="72" t="s">
        <v>140</v>
      </c>
      <c r="N60" s="72" t="s">
        <v>225</v>
      </c>
      <c r="O60" s="54" t="s">
        <v>226</v>
      </c>
      <c r="P60" s="288"/>
      <c r="Q60" s="54" t="s">
        <v>690</v>
      </c>
      <c r="R60" s="54" t="s">
        <v>733</v>
      </c>
      <c r="S60" s="257" t="s">
        <v>734</v>
      </c>
      <c r="T60" s="257" t="s">
        <v>2068</v>
      </c>
      <c r="U60" s="295" t="s">
        <v>3419</v>
      </c>
      <c r="V60" s="295" t="s">
        <v>3675</v>
      </c>
      <c r="W60" s="289"/>
      <c r="Y60" s="289"/>
      <c r="AA60" s="130">
        <f>IF(OR(J60="Fail",ISBLANK(J60)),INDEX('Issue Code Table'!C:C,MATCH(N:N,'Issue Code Table'!A:A,0)),IF(M60="Critical",6,IF(M60="Significant",5,IF(M60="Moderate",3,2))))</f>
        <v>5</v>
      </c>
    </row>
    <row r="61" spans="1:27" ht="89.25" x14ac:dyDescent="0.25">
      <c r="A61" s="257" t="s">
        <v>2069</v>
      </c>
      <c r="B61" s="258" t="s">
        <v>180</v>
      </c>
      <c r="C61" s="259" t="s">
        <v>181</v>
      </c>
      <c r="D61" s="257" t="s">
        <v>219</v>
      </c>
      <c r="E61" s="257" t="s">
        <v>737</v>
      </c>
      <c r="F61" s="257" t="s">
        <v>738</v>
      </c>
      <c r="G61" s="257" t="s">
        <v>2070</v>
      </c>
      <c r="H61" s="257" t="s">
        <v>740</v>
      </c>
      <c r="I61" s="54"/>
      <c r="J61" s="56"/>
      <c r="K61" s="72" t="s">
        <v>741</v>
      </c>
      <c r="L61" s="72"/>
      <c r="M61" s="72" t="s">
        <v>140</v>
      </c>
      <c r="N61" s="72" t="s">
        <v>225</v>
      </c>
      <c r="O61" s="54" t="s">
        <v>226</v>
      </c>
      <c r="P61" s="288"/>
      <c r="Q61" s="54" t="s">
        <v>690</v>
      </c>
      <c r="R61" s="54" t="s">
        <v>742</v>
      </c>
      <c r="S61" s="257" t="s">
        <v>743</v>
      </c>
      <c r="T61" s="257" t="s">
        <v>2071</v>
      </c>
      <c r="U61" s="295" t="s">
        <v>3420</v>
      </c>
      <c r="V61" s="295" t="s">
        <v>3421</v>
      </c>
      <c r="W61" s="289"/>
      <c r="Y61" s="289"/>
      <c r="AA61" s="130">
        <f>IF(OR(J61="Fail",ISBLANK(J61)),INDEX('Issue Code Table'!C:C,MATCH(N:N,'Issue Code Table'!A:A,0)),IF(M61="Critical",6,IF(M61="Significant",5,IF(M61="Moderate",3,2))))</f>
        <v>5</v>
      </c>
    </row>
    <row r="62" spans="1:27" ht="102" x14ac:dyDescent="0.25">
      <c r="A62" s="257" t="s">
        <v>2072</v>
      </c>
      <c r="B62" s="258" t="s">
        <v>180</v>
      </c>
      <c r="C62" s="259" t="s">
        <v>181</v>
      </c>
      <c r="D62" s="257" t="s">
        <v>219</v>
      </c>
      <c r="E62" s="257" t="s">
        <v>746</v>
      </c>
      <c r="F62" s="257" t="s">
        <v>747</v>
      </c>
      <c r="G62" s="257" t="s">
        <v>2073</v>
      </c>
      <c r="H62" s="257" t="s">
        <v>749</v>
      </c>
      <c r="I62" s="54"/>
      <c r="J62" s="56"/>
      <c r="K62" s="72" t="s">
        <v>750</v>
      </c>
      <c r="L62" s="72"/>
      <c r="M62" s="72" t="s">
        <v>140</v>
      </c>
      <c r="N62" s="72" t="s">
        <v>225</v>
      </c>
      <c r="O62" s="54" t="s">
        <v>226</v>
      </c>
      <c r="P62" s="288"/>
      <c r="Q62" s="54" t="s">
        <v>690</v>
      </c>
      <c r="R62" s="54" t="s">
        <v>751</v>
      </c>
      <c r="S62" s="257" t="s">
        <v>752</v>
      </c>
      <c r="T62" s="257" t="s">
        <v>2074</v>
      </c>
      <c r="U62" s="295" t="s">
        <v>3422</v>
      </c>
      <c r="V62" s="295" t="s">
        <v>3423</v>
      </c>
      <c r="W62" s="289"/>
      <c r="Y62" s="289"/>
      <c r="AA62" s="130">
        <f>IF(OR(J62="Fail",ISBLANK(J62)),INDEX('Issue Code Table'!C:C,MATCH(N:N,'Issue Code Table'!A:A,0)),IF(M62="Critical",6,IF(M62="Significant",5,IF(M62="Moderate",3,2))))</f>
        <v>5</v>
      </c>
    </row>
    <row r="63" spans="1:27" ht="76.5" x14ac:dyDescent="0.25">
      <c r="A63" s="257" t="s">
        <v>2075</v>
      </c>
      <c r="B63" s="258" t="s">
        <v>180</v>
      </c>
      <c r="C63" s="259" t="s">
        <v>181</v>
      </c>
      <c r="D63" s="257" t="s">
        <v>219</v>
      </c>
      <c r="E63" s="257" t="s">
        <v>755</v>
      </c>
      <c r="F63" s="257" t="s">
        <v>756</v>
      </c>
      <c r="G63" s="257" t="s">
        <v>2076</v>
      </c>
      <c r="H63" s="257" t="s">
        <v>758</v>
      </c>
      <c r="I63" s="54"/>
      <c r="J63" s="56"/>
      <c r="K63" s="72" t="s">
        <v>759</v>
      </c>
      <c r="L63" s="72"/>
      <c r="M63" s="72" t="s">
        <v>140</v>
      </c>
      <c r="N63" s="72" t="s">
        <v>225</v>
      </c>
      <c r="O63" s="54" t="s">
        <v>226</v>
      </c>
      <c r="P63" s="288"/>
      <c r="Q63" s="54" t="s">
        <v>690</v>
      </c>
      <c r="R63" s="54" t="s">
        <v>760</v>
      </c>
      <c r="S63" s="257" t="s">
        <v>761</v>
      </c>
      <c r="T63" s="257" t="s">
        <v>2077</v>
      </c>
      <c r="U63" s="295" t="s">
        <v>3424</v>
      </c>
      <c r="V63" s="295" t="s">
        <v>3425</v>
      </c>
      <c r="W63" s="289"/>
      <c r="Y63" s="289"/>
      <c r="AA63" s="130">
        <f>IF(OR(J63="Fail",ISBLANK(J63)),INDEX('Issue Code Table'!C:C,MATCH(N:N,'Issue Code Table'!A:A,0)),IF(M63="Critical",6,IF(M63="Significant",5,IF(M63="Moderate",3,2))))</f>
        <v>5</v>
      </c>
    </row>
    <row r="64" spans="1:27" ht="76.5" x14ac:dyDescent="0.25">
      <c r="A64" s="257" t="s">
        <v>2078</v>
      </c>
      <c r="B64" s="258" t="s">
        <v>180</v>
      </c>
      <c r="C64" s="259" t="s">
        <v>181</v>
      </c>
      <c r="D64" s="257" t="s">
        <v>219</v>
      </c>
      <c r="E64" s="257" t="s">
        <v>764</v>
      </c>
      <c r="F64" s="257" t="s">
        <v>2079</v>
      </c>
      <c r="G64" s="257" t="s">
        <v>2080</v>
      </c>
      <c r="H64" s="257" t="s">
        <v>767</v>
      </c>
      <c r="I64" s="54"/>
      <c r="J64" s="56"/>
      <c r="K64" s="72" t="s">
        <v>768</v>
      </c>
      <c r="L64" s="72"/>
      <c r="M64" s="72" t="s">
        <v>140</v>
      </c>
      <c r="N64" s="72" t="s">
        <v>225</v>
      </c>
      <c r="O64" s="54" t="s">
        <v>226</v>
      </c>
      <c r="P64" s="288"/>
      <c r="Q64" s="54" t="s">
        <v>690</v>
      </c>
      <c r="R64" s="54" t="s">
        <v>769</v>
      </c>
      <c r="S64" s="257" t="s">
        <v>770</v>
      </c>
      <c r="T64" s="257" t="s">
        <v>2081</v>
      </c>
      <c r="U64" s="257" t="s">
        <v>3606</v>
      </c>
      <c r="V64" s="257" t="s">
        <v>3605</v>
      </c>
      <c r="W64" s="289"/>
      <c r="Y64" s="289"/>
      <c r="AA64" s="130">
        <f>IF(OR(J64="Fail",ISBLANK(J64)),INDEX('Issue Code Table'!C:C,MATCH(N:N,'Issue Code Table'!A:A,0)),IF(M64="Critical",6,IF(M64="Significant",5,IF(M64="Moderate",3,2))))</f>
        <v>5</v>
      </c>
    </row>
    <row r="65" spans="1:27" ht="127.5" x14ac:dyDescent="0.25">
      <c r="A65" s="257" t="s">
        <v>2082</v>
      </c>
      <c r="B65" s="258" t="s">
        <v>180</v>
      </c>
      <c r="C65" s="259" t="s">
        <v>181</v>
      </c>
      <c r="D65" s="257" t="s">
        <v>219</v>
      </c>
      <c r="E65" s="257" t="s">
        <v>773</v>
      </c>
      <c r="F65" s="257" t="s">
        <v>774</v>
      </c>
      <c r="G65" s="257" t="s">
        <v>2083</v>
      </c>
      <c r="H65" s="257" t="s">
        <v>776</v>
      </c>
      <c r="I65" s="54"/>
      <c r="J65" s="56"/>
      <c r="K65" s="72" t="s">
        <v>777</v>
      </c>
      <c r="L65" s="72"/>
      <c r="M65" s="72" t="s">
        <v>140</v>
      </c>
      <c r="N65" s="72" t="s">
        <v>225</v>
      </c>
      <c r="O65" s="54" t="s">
        <v>226</v>
      </c>
      <c r="P65" s="288"/>
      <c r="Q65" s="54" t="s">
        <v>690</v>
      </c>
      <c r="R65" s="291" t="s">
        <v>778</v>
      </c>
      <c r="S65" s="257" t="s">
        <v>779</v>
      </c>
      <c r="T65" s="257" t="s">
        <v>2084</v>
      </c>
      <c r="U65" s="295" t="s">
        <v>3426</v>
      </c>
      <c r="V65" s="295" t="s">
        <v>3427</v>
      </c>
      <c r="W65" s="289"/>
      <c r="Y65" s="289"/>
      <c r="AA65" s="130">
        <f>IF(OR(J65="Fail",ISBLANK(J65)),INDEX('Issue Code Table'!C:C,MATCH(N:N,'Issue Code Table'!A:A,0)),IF(M65="Critical",6,IF(M65="Significant",5,IF(M65="Moderate",3,2))))</f>
        <v>5</v>
      </c>
    </row>
    <row r="66" spans="1:27" ht="76.5" x14ac:dyDescent="0.25">
      <c r="A66" s="257" t="s">
        <v>2085</v>
      </c>
      <c r="B66" s="258" t="s">
        <v>180</v>
      </c>
      <c r="C66" s="259" t="s">
        <v>181</v>
      </c>
      <c r="D66" s="257" t="s">
        <v>219</v>
      </c>
      <c r="E66" s="257" t="s">
        <v>782</v>
      </c>
      <c r="F66" s="257" t="s">
        <v>2086</v>
      </c>
      <c r="G66" s="257" t="s">
        <v>2087</v>
      </c>
      <c r="H66" s="257" t="s">
        <v>785</v>
      </c>
      <c r="I66" s="54"/>
      <c r="J66" s="56"/>
      <c r="K66" s="54" t="s">
        <v>786</v>
      </c>
      <c r="L66" s="54"/>
      <c r="M66" s="72" t="s">
        <v>140</v>
      </c>
      <c r="N66" s="72" t="s">
        <v>225</v>
      </c>
      <c r="O66" s="54" t="s">
        <v>226</v>
      </c>
      <c r="P66" s="288"/>
      <c r="Q66" s="54" t="s">
        <v>690</v>
      </c>
      <c r="R66" s="54" t="s">
        <v>787</v>
      </c>
      <c r="S66" s="257" t="s">
        <v>788</v>
      </c>
      <c r="T66" s="257" t="s">
        <v>2088</v>
      </c>
      <c r="U66" s="295" t="s">
        <v>3428</v>
      </c>
      <c r="V66" s="295" t="s">
        <v>3425</v>
      </c>
      <c r="W66" s="289"/>
      <c r="Y66" s="289"/>
      <c r="AA66" s="130">
        <f>IF(OR(J66="Fail",ISBLANK(J66)),INDEX('Issue Code Table'!C:C,MATCH(N:N,'Issue Code Table'!A:A,0)),IF(M66="Critical",6,IF(M66="Significant",5,IF(M66="Moderate",3,2))))</f>
        <v>5</v>
      </c>
    </row>
    <row r="67" spans="1:27" ht="102" x14ac:dyDescent="0.25">
      <c r="A67" s="257" t="s">
        <v>2089</v>
      </c>
      <c r="B67" s="258" t="s">
        <v>180</v>
      </c>
      <c r="C67" s="259" t="s">
        <v>181</v>
      </c>
      <c r="D67" s="257" t="s">
        <v>219</v>
      </c>
      <c r="E67" s="257" t="s">
        <v>3431</v>
      </c>
      <c r="F67" s="257" t="s">
        <v>791</v>
      </c>
      <c r="G67" s="257" t="s">
        <v>2090</v>
      </c>
      <c r="H67" s="257" t="s">
        <v>793</v>
      </c>
      <c r="I67" s="54"/>
      <c r="J67" s="56"/>
      <c r="K67" s="54" t="s">
        <v>794</v>
      </c>
      <c r="L67" s="54"/>
      <c r="M67" s="72" t="s">
        <v>140</v>
      </c>
      <c r="N67" s="72" t="s">
        <v>225</v>
      </c>
      <c r="O67" s="54" t="s">
        <v>226</v>
      </c>
      <c r="P67" s="288"/>
      <c r="Q67" s="54" t="s">
        <v>690</v>
      </c>
      <c r="R67" s="54" t="s">
        <v>795</v>
      </c>
      <c r="S67" s="257" t="s">
        <v>796</v>
      </c>
      <c r="T67" s="257" t="s">
        <v>2091</v>
      </c>
      <c r="U67" s="295" t="s">
        <v>3429</v>
      </c>
      <c r="V67" s="295" t="s">
        <v>3430</v>
      </c>
      <c r="W67" s="289"/>
      <c r="Y67" s="289"/>
      <c r="AA67" s="130">
        <f>IF(OR(J67="Fail",ISBLANK(J67)),INDEX('Issue Code Table'!C:C,MATCH(N:N,'Issue Code Table'!A:A,0)),IF(M67="Critical",6,IF(M67="Significant",5,IF(M67="Moderate",3,2))))</f>
        <v>5</v>
      </c>
    </row>
    <row r="68" spans="1:27" ht="140.25" x14ac:dyDescent="0.25">
      <c r="A68" s="257" t="s">
        <v>2092</v>
      </c>
      <c r="B68" s="258" t="s">
        <v>180</v>
      </c>
      <c r="C68" s="259" t="s">
        <v>181</v>
      </c>
      <c r="D68" s="257" t="s">
        <v>219</v>
      </c>
      <c r="E68" s="257" t="s">
        <v>799</v>
      </c>
      <c r="F68" s="257" t="s">
        <v>800</v>
      </c>
      <c r="G68" s="257" t="s">
        <v>801</v>
      </c>
      <c r="H68" s="258" t="s">
        <v>802</v>
      </c>
      <c r="I68" s="246"/>
      <c r="J68" s="56"/>
      <c r="K68" s="54" t="s">
        <v>803</v>
      </c>
      <c r="L68" s="54"/>
      <c r="M68" s="54" t="s">
        <v>151</v>
      </c>
      <c r="N68" s="54" t="s">
        <v>541</v>
      </c>
      <c r="O68" s="54" t="s">
        <v>552</v>
      </c>
      <c r="P68" s="288"/>
      <c r="Q68" s="54" t="s">
        <v>690</v>
      </c>
      <c r="R68" s="54" t="s">
        <v>804</v>
      </c>
      <c r="S68" s="257" t="s">
        <v>805</v>
      </c>
      <c r="T68" s="257" t="s">
        <v>2093</v>
      </c>
      <c r="U68" s="295" t="s">
        <v>3432</v>
      </c>
      <c r="V68" s="257"/>
      <c r="W68" s="289"/>
      <c r="Y68" s="289"/>
      <c r="AA68" s="130">
        <f>IF(OR(J68="Fail",ISBLANK(J68)),INDEX('Issue Code Table'!C:C,MATCH(N:N,'Issue Code Table'!A:A,0)),IF(M68="Critical",6,IF(M68="Significant",5,IF(M68="Moderate",3,2))))</f>
        <v>4</v>
      </c>
    </row>
    <row r="69" spans="1:27" customFormat="1" ht="102" x14ac:dyDescent="0.25">
      <c r="A69" s="257" t="s">
        <v>2094</v>
      </c>
      <c r="B69" s="258" t="s">
        <v>180</v>
      </c>
      <c r="C69" s="259" t="s">
        <v>181</v>
      </c>
      <c r="D69" s="257" t="s">
        <v>219</v>
      </c>
      <c r="E69" s="257" t="s">
        <v>808</v>
      </c>
      <c r="F69" s="257" t="s">
        <v>809</v>
      </c>
      <c r="G69" s="257" t="s">
        <v>2095</v>
      </c>
      <c r="H69" s="257" t="s">
        <v>811</v>
      </c>
      <c r="I69" s="55"/>
      <c r="J69" s="56"/>
      <c r="K69" s="72" t="s">
        <v>812</v>
      </c>
      <c r="L69" s="54"/>
      <c r="M69" s="54" t="s">
        <v>140</v>
      </c>
      <c r="N69" s="54" t="s">
        <v>185</v>
      </c>
      <c r="O69" s="54" t="s">
        <v>186</v>
      </c>
      <c r="P69" s="288"/>
      <c r="Q69" s="54" t="s">
        <v>690</v>
      </c>
      <c r="R69" s="54" t="s">
        <v>813</v>
      </c>
      <c r="S69" s="257" t="s">
        <v>814</v>
      </c>
      <c r="T69" s="257" t="s">
        <v>2096</v>
      </c>
      <c r="U69" s="295" t="s">
        <v>3434</v>
      </c>
      <c r="V69" s="295" t="s">
        <v>3435</v>
      </c>
      <c r="W69" s="289"/>
      <c r="Y69" s="289"/>
      <c r="AA69" s="130">
        <f>IF(OR(J69="Fail",ISBLANK(J69)),INDEX('Issue Code Table'!C:C,MATCH(N:N,'Issue Code Table'!A:A,0)),IF(M69="Critical",6,IF(M69="Significant",5,IF(M69="Moderate",3,2))))</f>
        <v>5</v>
      </c>
    </row>
    <row r="70" spans="1:27" customFormat="1" ht="76.5" x14ac:dyDescent="0.25">
      <c r="A70" s="257" t="s">
        <v>2097</v>
      </c>
      <c r="B70" s="258" t="s">
        <v>180</v>
      </c>
      <c r="C70" s="259" t="s">
        <v>181</v>
      </c>
      <c r="D70" s="257" t="s">
        <v>219</v>
      </c>
      <c r="E70" s="257" t="s">
        <v>667</v>
      </c>
      <c r="F70" s="257" t="s">
        <v>668</v>
      </c>
      <c r="G70" s="257" t="s">
        <v>2098</v>
      </c>
      <c r="H70" s="257" t="s">
        <v>818</v>
      </c>
      <c r="I70" s="71"/>
      <c r="J70" s="56"/>
      <c r="K70" s="72" t="s">
        <v>819</v>
      </c>
      <c r="L70" s="54"/>
      <c r="M70" s="54" t="s">
        <v>140</v>
      </c>
      <c r="N70" s="54" t="s">
        <v>225</v>
      </c>
      <c r="O70" s="54" t="s">
        <v>226</v>
      </c>
      <c r="P70" s="288"/>
      <c r="Q70" s="54" t="s">
        <v>690</v>
      </c>
      <c r="R70" s="54" t="s">
        <v>2099</v>
      </c>
      <c r="S70" s="257" t="s">
        <v>673</v>
      </c>
      <c r="T70" s="257" t="s">
        <v>2100</v>
      </c>
      <c r="U70" s="295" t="s">
        <v>3436</v>
      </c>
      <c r="V70" s="295" t="s">
        <v>3407</v>
      </c>
      <c r="W70" s="289"/>
      <c r="Y70" s="289"/>
      <c r="AA70" s="130">
        <f>IF(OR(J70="Fail",ISBLANK(J70)),INDEX('Issue Code Table'!C:C,MATCH(N:N,'Issue Code Table'!A:A,0)),IF(M70="Critical",6,IF(M70="Significant",5,IF(M70="Moderate",3,2))))</f>
        <v>5</v>
      </c>
    </row>
    <row r="71" spans="1:27" customFormat="1" ht="178.5" x14ac:dyDescent="0.25">
      <c r="A71" s="257" t="s">
        <v>2101</v>
      </c>
      <c r="B71" s="257" t="s">
        <v>823</v>
      </c>
      <c r="C71" s="260" t="s">
        <v>824</v>
      </c>
      <c r="D71" s="257" t="s">
        <v>219</v>
      </c>
      <c r="E71" s="257" t="s">
        <v>825</v>
      </c>
      <c r="F71" s="257" t="s">
        <v>826</v>
      </c>
      <c r="G71" s="257" t="s">
        <v>827</v>
      </c>
      <c r="H71" s="258" t="s">
        <v>828</v>
      </c>
      <c r="I71" s="71"/>
      <c r="J71" s="56"/>
      <c r="K71" s="54" t="s">
        <v>829</v>
      </c>
      <c r="L71" s="54"/>
      <c r="M71" s="54" t="s">
        <v>198</v>
      </c>
      <c r="N71" s="54" t="s">
        <v>830</v>
      </c>
      <c r="O71" s="54" t="s">
        <v>831</v>
      </c>
      <c r="P71" s="288"/>
      <c r="Q71" s="54" t="s">
        <v>832</v>
      </c>
      <c r="R71" s="54" t="s">
        <v>833</v>
      </c>
      <c r="S71" s="257" t="s">
        <v>834</v>
      </c>
      <c r="T71" s="257" t="s">
        <v>2102</v>
      </c>
      <c r="U71" s="295" t="s">
        <v>3437</v>
      </c>
      <c r="V71" s="257"/>
      <c r="W71" s="289"/>
      <c r="Y71" s="289"/>
      <c r="AA71" s="130">
        <f>IF(OR(J71="Fail",ISBLANK(J71)),INDEX('Issue Code Table'!C:C,MATCH(N:N,'Issue Code Table'!A:A,0)),IF(M71="Critical",6,IF(M71="Significant",5,IF(M71="Moderate",3,2))))</f>
        <v>3</v>
      </c>
    </row>
    <row r="72" spans="1:27" customFormat="1" ht="395.25" x14ac:dyDescent="0.25">
      <c r="A72" s="257" t="s">
        <v>2103</v>
      </c>
      <c r="B72" s="258" t="s">
        <v>823</v>
      </c>
      <c r="C72" s="259" t="s">
        <v>824</v>
      </c>
      <c r="D72" s="257" t="s">
        <v>219</v>
      </c>
      <c r="E72" s="257" t="s">
        <v>3439</v>
      </c>
      <c r="F72" s="257" t="s">
        <v>837</v>
      </c>
      <c r="G72" s="257" t="s">
        <v>2104</v>
      </c>
      <c r="H72" s="257" t="s">
        <v>839</v>
      </c>
      <c r="I72" s="248"/>
      <c r="J72" s="56"/>
      <c r="K72" s="246" t="s">
        <v>3629</v>
      </c>
      <c r="L72" s="246" t="s">
        <v>840</v>
      </c>
      <c r="M72" s="246" t="s">
        <v>198</v>
      </c>
      <c r="N72" s="246" t="s">
        <v>830</v>
      </c>
      <c r="O72" s="54" t="s">
        <v>831</v>
      </c>
      <c r="P72" s="288"/>
      <c r="Q72" s="54" t="s">
        <v>832</v>
      </c>
      <c r="R72" s="54" t="s">
        <v>841</v>
      </c>
      <c r="S72" s="257" t="s">
        <v>842</v>
      </c>
      <c r="T72" s="257" t="s">
        <v>843</v>
      </c>
      <c r="U72" s="295" t="s">
        <v>3438</v>
      </c>
      <c r="V72" s="257"/>
      <c r="W72" s="289"/>
      <c r="Y72" s="289"/>
      <c r="AA72" s="130">
        <f>IF(OR(J72="Fail",ISBLANK(J72)),INDEX('Issue Code Table'!C:C,MATCH(N:N,'Issue Code Table'!A:A,0)),IF(M72="Critical",6,IF(M72="Significant",5,IF(M72="Moderate",3,2))))</f>
        <v>3</v>
      </c>
    </row>
    <row r="73" spans="1:27" customFormat="1" ht="204" x14ac:dyDescent="0.25">
      <c r="A73" s="257" t="s">
        <v>2105</v>
      </c>
      <c r="B73" s="257" t="s">
        <v>823</v>
      </c>
      <c r="C73" s="260" t="s">
        <v>824</v>
      </c>
      <c r="D73" s="257" t="s">
        <v>219</v>
      </c>
      <c r="E73" s="257" t="s">
        <v>845</v>
      </c>
      <c r="F73" s="257" t="s">
        <v>846</v>
      </c>
      <c r="G73" s="257" t="s">
        <v>847</v>
      </c>
      <c r="H73" s="257" t="s">
        <v>848</v>
      </c>
      <c r="I73" s="71"/>
      <c r="J73" s="56"/>
      <c r="K73" s="54" t="s">
        <v>3630</v>
      </c>
      <c r="L73" s="54"/>
      <c r="M73" s="252" t="s">
        <v>198</v>
      </c>
      <c r="N73" s="251" t="s">
        <v>830</v>
      </c>
      <c r="O73" s="54" t="s">
        <v>831</v>
      </c>
      <c r="P73" s="288"/>
      <c r="Q73" s="54" t="s">
        <v>832</v>
      </c>
      <c r="R73" s="54" t="s">
        <v>849</v>
      </c>
      <c r="S73" s="257" t="s">
        <v>850</v>
      </c>
      <c r="T73" s="257" t="s">
        <v>851</v>
      </c>
      <c r="U73" s="295" t="s">
        <v>3440</v>
      </c>
      <c r="V73" s="257"/>
      <c r="W73" s="289"/>
      <c r="Y73" s="289"/>
      <c r="AA73" s="130">
        <f>IF(OR(J73="Fail",ISBLANK(J73)),INDEX('Issue Code Table'!C:C,MATCH(N:N,'Issue Code Table'!A:A,0)),IF(M73="Critical",6,IF(M73="Significant",5,IF(M73="Moderate",3,2))))</f>
        <v>3</v>
      </c>
    </row>
    <row r="74" spans="1:27" customFormat="1" ht="102" x14ac:dyDescent="0.25">
      <c r="A74" s="257" t="s">
        <v>2106</v>
      </c>
      <c r="B74" s="258" t="s">
        <v>180</v>
      </c>
      <c r="C74" s="259" t="s">
        <v>181</v>
      </c>
      <c r="D74" s="257" t="s">
        <v>219</v>
      </c>
      <c r="E74" s="257" t="s">
        <v>3441</v>
      </c>
      <c r="F74" s="257" t="s">
        <v>853</v>
      </c>
      <c r="G74" s="257" t="s">
        <v>2107</v>
      </c>
      <c r="H74" s="257" t="s">
        <v>855</v>
      </c>
      <c r="I74" s="55"/>
      <c r="J74" s="56"/>
      <c r="K74" s="55" t="s">
        <v>856</v>
      </c>
      <c r="L74" s="55"/>
      <c r="M74" s="54" t="s">
        <v>140</v>
      </c>
      <c r="N74" s="54" t="s">
        <v>185</v>
      </c>
      <c r="O74" s="54" t="s">
        <v>186</v>
      </c>
      <c r="P74" s="288"/>
      <c r="Q74" s="54" t="s">
        <v>857</v>
      </c>
      <c r="R74" s="54" t="s">
        <v>858</v>
      </c>
      <c r="S74" s="257" t="s">
        <v>859</v>
      </c>
      <c r="T74" s="257" t="s">
        <v>2108</v>
      </c>
      <c r="U74" s="295" t="s">
        <v>3442</v>
      </c>
      <c r="V74" s="295" t="s">
        <v>3443</v>
      </c>
      <c r="W74" s="289"/>
      <c r="Y74" s="289"/>
      <c r="AA74" s="130">
        <f>IF(OR(J74="Fail",ISBLANK(J74)),INDEX('Issue Code Table'!C:C,MATCH(N:N,'Issue Code Table'!A:A,0)),IF(M74="Critical",6,IF(M74="Significant",5,IF(M74="Moderate",3,2))))</f>
        <v>5</v>
      </c>
    </row>
    <row r="75" spans="1:27" customFormat="1" ht="114.75" x14ac:dyDescent="0.25">
      <c r="A75" s="257" t="s">
        <v>2109</v>
      </c>
      <c r="B75" s="258" t="s">
        <v>180</v>
      </c>
      <c r="C75" s="259" t="s">
        <v>181</v>
      </c>
      <c r="D75" s="257" t="s">
        <v>219</v>
      </c>
      <c r="E75" s="257" t="s">
        <v>862</v>
      </c>
      <c r="F75" s="257" t="s">
        <v>863</v>
      </c>
      <c r="G75" s="262" t="s">
        <v>2110</v>
      </c>
      <c r="H75" s="257" t="s">
        <v>865</v>
      </c>
      <c r="I75" s="55"/>
      <c r="J75" s="56"/>
      <c r="K75" s="55" t="s">
        <v>866</v>
      </c>
      <c r="L75" s="55"/>
      <c r="M75" s="54" t="s">
        <v>140</v>
      </c>
      <c r="N75" s="54" t="s">
        <v>185</v>
      </c>
      <c r="O75" s="54" t="s">
        <v>186</v>
      </c>
      <c r="P75" s="288"/>
      <c r="Q75" s="54" t="s">
        <v>857</v>
      </c>
      <c r="R75" s="54" t="s">
        <v>867</v>
      </c>
      <c r="S75" s="257" t="s">
        <v>868</v>
      </c>
      <c r="T75" s="257" t="s">
        <v>2111</v>
      </c>
      <c r="U75" s="295" t="s">
        <v>3444</v>
      </c>
      <c r="V75" s="295" t="s">
        <v>3445</v>
      </c>
      <c r="W75" s="289"/>
      <c r="Y75" s="289"/>
      <c r="AA75" s="130">
        <f>IF(OR(J75="Fail",ISBLANK(J75)),INDEX('Issue Code Table'!C:C,MATCH(N:N,'Issue Code Table'!A:A,0)),IF(M75="Critical",6,IF(M75="Significant",5,IF(M75="Moderate",3,2))))</f>
        <v>5</v>
      </c>
    </row>
    <row r="76" spans="1:27" customFormat="1" ht="89.25" x14ac:dyDescent="0.25">
      <c r="A76" s="257" t="s">
        <v>2112</v>
      </c>
      <c r="B76" s="257" t="s">
        <v>180</v>
      </c>
      <c r="C76" s="259" t="s">
        <v>181</v>
      </c>
      <c r="D76" s="257" t="s">
        <v>219</v>
      </c>
      <c r="E76" s="257" t="s">
        <v>871</v>
      </c>
      <c r="F76" s="257" t="s">
        <v>872</v>
      </c>
      <c r="G76" s="257" t="s">
        <v>2113</v>
      </c>
      <c r="H76" s="257" t="s">
        <v>874</v>
      </c>
      <c r="I76" s="55"/>
      <c r="J76" s="56"/>
      <c r="K76" s="55" t="s">
        <v>875</v>
      </c>
      <c r="L76" s="55"/>
      <c r="M76" s="54" t="s">
        <v>140</v>
      </c>
      <c r="N76" s="54" t="s">
        <v>185</v>
      </c>
      <c r="O76" s="54" t="s">
        <v>186</v>
      </c>
      <c r="P76" s="293"/>
      <c r="Q76" s="54" t="s">
        <v>857</v>
      </c>
      <c r="R76" s="54" t="s">
        <v>876</v>
      </c>
      <c r="S76" s="257" t="s">
        <v>647</v>
      </c>
      <c r="T76" s="257" t="s">
        <v>2114</v>
      </c>
      <c r="U76" s="295" t="s">
        <v>3446</v>
      </c>
      <c r="V76" s="295" t="s">
        <v>3447</v>
      </c>
      <c r="W76" s="289"/>
      <c r="Y76" s="289"/>
      <c r="AA76" s="130">
        <f>IF(OR(J76="Fail",ISBLANK(J76)),INDEX('Issue Code Table'!C:C,MATCH(N:N,'Issue Code Table'!A:A,0)),IF(M76="Critical",6,IF(M76="Significant",5,IF(M76="Moderate",3,2))))</f>
        <v>5</v>
      </c>
    </row>
    <row r="77" spans="1:27" customFormat="1" ht="102" x14ac:dyDescent="0.25">
      <c r="A77" s="257" t="s">
        <v>2115</v>
      </c>
      <c r="B77" s="258" t="s">
        <v>180</v>
      </c>
      <c r="C77" s="259" t="s">
        <v>181</v>
      </c>
      <c r="D77" s="257" t="s">
        <v>219</v>
      </c>
      <c r="E77" s="257" t="s">
        <v>879</v>
      </c>
      <c r="F77" s="257" t="s">
        <v>880</v>
      </c>
      <c r="G77" s="257" t="s">
        <v>2116</v>
      </c>
      <c r="H77" s="257" t="s">
        <v>882</v>
      </c>
      <c r="I77" s="55"/>
      <c r="J77" s="56"/>
      <c r="K77" s="55" t="s">
        <v>883</v>
      </c>
      <c r="L77" s="55"/>
      <c r="M77" s="54" t="s">
        <v>140</v>
      </c>
      <c r="N77" s="54" t="s">
        <v>185</v>
      </c>
      <c r="O77" s="54" t="s">
        <v>186</v>
      </c>
      <c r="P77" s="293"/>
      <c r="Q77" s="54" t="s">
        <v>857</v>
      </c>
      <c r="R77" s="54" t="s">
        <v>884</v>
      </c>
      <c r="S77" s="257" t="s">
        <v>885</v>
      </c>
      <c r="T77" s="257" t="s">
        <v>2117</v>
      </c>
      <c r="U77" s="295" t="s">
        <v>3448</v>
      </c>
      <c r="V77" s="295" t="s">
        <v>3449</v>
      </c>
      <c r="W77" s="289"/>
      <c r="Y77" s="289"/>
      <c r="AA77" s="130">
        <f>IF(OR(J77="Fail",ISBLANK(J77)),INDEX('Issue Code Table'!C:C,MATCH(N:N,'Issue Code Table'!A:A,0)),IF(M77="Critical",6,IF(M77="Significant",5,IF(M77="Moderate",3,2))))</f>
        <v>5</v>
      </c>
    </row>
    <row r="78" spans="1:27" customFormat="1" ht="102" x14ac:dyDescent="0.25">
      <c r="A78" s="257" t="s">
        <v>2118</v>
      </c>
      <c r="B78" s="258" t="s">
        <v>180</v>
      </c>
      <c r="C78" s="259" t="s">
        <v>181</v>
      </c>
      <c r="D78" s="257" t="s">
        <v>219</v>
      </c>
      <c r="E78" s="257" t="s">
        <v>3452</v>
      </c>
      <c r="F78" s="257" t="s">
        <v>720</v>
      </c>
      <c r="G78" s="257" t="s">
        <v>2119</v>
      </c>
      <c r="H78" s="257" t="s">
        <v>889</v>
      </c>
      <c r="I78" s="55"/>
      <c r="J78" s="56"/>
      <c r="K78" s="55" t="s">
        <v>890</v>
      </c>
      <c r="L78" s="55"/>
      <c r="M78" s="54" t="s">
        <v>140</v>
      </c>
      <c r="N78" s="54" t="s">
        <v>185</v>
      </c>
      <c r="O78" s="54" t="s">
        <v>186</v>
      </c>
      <c r="P78" s="293"/>
      <c r="Q78" s="54" t="s">
        <v>857</v>
      </c>
      <c r="R78" s="54" t="s">
        <v>891</v>
      </c>
      <c r="S78" s="257" t="s">
        <v>892</v>
      </c>
      <c r="T78" s="257" t="s">
        <v>2120</v>
      </c>
      <c r="U78" s="295" t="s">
        <v>3450</v>
      </c>
      <c r="V78" s="295" t="s">
        <v>3451</v>
      </c>
      <c r="W78" s="289"/>
      <c r="Y78" s="289"/>
      <c r="AA78" s="130">
        <f>IF(OR(J78="Fail",ISBLANK(J78)),INDEX('Issue Code Table'!C:C,MATCH(N:N,'Issue Code Table'!A:A,0)),IF(M78="Critical",6,IF(M78="Significant",5,IF(M78="Moderate",3,2))))</f>
        <v>5</v>
      </c>
    </row>
    <row r="79" spans="1:27" customFormat="1" ht="140.25" x14ac:dyDescent="0.25">
      <c r="A79" s="257" t="s">
        <v>2121</v>
      </c>
      <c r="B79" s="257" t="s">
        <v>180</v>
      </c>
      <c r="C79" s="259" t="s">
        <v>181</v>
      </c>
      <c r="D79" s="257" t="s">
        <v>219</v>
      </c>
      <c r="E79" s="257" t="s">
        <v>895</v>
      </c>
      <c r="F79" s="257" t="s">
        <v>2122</v>
      </c>
      <c r="G79" s="257" t="s">
        <v>897</v>
      </c>
      <c r="H79" s="258" t="s">
        <v>898</v>
      </c>
      <c r="I79" s="247"/>
      <c r="J79" s="56"/>
      <c r="K79" s="55" t="s">
        <v>899</v>
      </c>
      <c r="L79" s="55"/>
      <c r="M79" s="55" t="s">
        <v>140</v>
      </c>
      <c r="N79" s="55" t="s">
        <v>225</v>
      </c>
      <c r="O79" s="54" t="s">
        <v>226</v>
      </c>
      <c r="P79" s="293"/>
      <c r="Q79" s="54" t="s">
        <v>900</v>
      </c>
      <c r="R79" s="54" t="s">
        <v>901</v>
      </c>
      <c r="S79" s="257" t="s">
        <v>902</v>
      </c>
      <c r="T79" s="257" t="s">
        <v>903</v>
      </c>
      <c r="U79" s="295" t="s">
        <v>3453</v>
      </c>
      <c r="V79" s="295" t="s">
        <v>3454</v>
      </c>
      <c r="W79" s="289"/>
      <c r="Y79" s="289"/>
      <c r="AA79" s="130">
        <f>IF(OR(J79="Fail",ISBLANK(J79)),INDEX('Issue Code Table'!C:C,MATCH(N:N,'Issue Code Table'!A:A,0)),IF(M79="Critical",6,IF(M79="Significant",5,IF(M79="Moderate",3,2))))</f>
        <v>5</v>
      </c>
    </row>
    <row r="80" spans="1:27" customFormat="1" ht="153" x14ac:dyDescent="0.25">
      <c r="A80" s="257" t="s">
        <v>2123</v>
      </c>
      <c r="B80" s="257" t="s">
        <v>180</v>
      </c>
      <c r="C80" s="260" t="s">
        <v>181</v>
      </c>
      <c r="D80" s="257" t="s">
        <v>219</v>
      </c>
      <c r="E80" s="257" t="s">
        <v>905</v>
      </c>
      <c r="F80" s="257" t="s">
        <v>906</v>
      </c>
      <c r="G80" s="257" t="s">
        <v>907</v>
      </c>
      <c r="H80" s="258" t="s">
        <v>908</v>
      </c>
      <c r="I80" s="55"/>
      <c r="J80" s="56"/>
      <c r="K80" s="54" t="s">
        <v>909</v>
      </c>
      <c r="L80" s="54"/>
      <c r="M80" s="72" t="s">
        <v>140</v>
      </c>
      <c r="N80" s="72" t="s">
        <v>225</v>
      </c>
      <c r="O80" s="54" t="s">
        <v>226</v>
      </c>
      <c r="P80" s="293"/>
      <c r="Q80" s="54" t="s">
        <v>910</v>
      </c>
      <c r="R80" s="54" t="s">
        <v>911</v>
      </c>
      <c r="S80" s="257" t="s">
        <v>912</v>
      </c>
      <c r="T80" s="257" t="s">
        <v>913</v>
      </c>
      <c r="U80" s="295" t="s">
        <v>3455</v>
      </c>
      <c r="V80" s="295" t="s">
        <v>3456</v>
      </c>
      <c r="W80" s="289"/>
      <c r="Y80" s="289"/>
      <c r="AA80" s="130">
        <f>IF(OR(J80="Fail",ISBLANK(J80)),INDEX('Issue Code Table'!C:C,MATCH(N:N,'Issue Code Table'!A:A,0)),IF(M80="Critical",6,IF(M80="Significant",5,IF(M80="Moderate",3,2))))</f>
        <v>5</v>
      </c>
    </row>
    <row r="81" spans="1:27" customFormat="1" ht="216.75" x14ac:dyDescent="0.25">
      <c r="A81" s="257" t="s">
        <v>2124</v>
      </c>
      <c r="B81" s="258" t="s">
        <v>180</v>
      </c>
      <c r="C81" s="259" t="s">
        <v>181</v>
      </c>
      <c r="D81" s="257" t="s">
        <v>219</v>
      </c>
      <c r="E81" s="257" t="s">
        <v>915</v>
      </c>
      <c r="F81" s="257" t="s">
        <v>916</v>
      </c>
      <c r="G81" s="257" t="s">
        <v>917</v>
      </c>
      <c r="H81" s="258" t="s">
        <v>918</v>
      </c>
      <c r="I81" s="55"/>
      <c r="J81" s="56"/>
      <c r="K81" s="54" t="s">
        <v>919</v>
      </c>
      <c r="L81" s="54"/>
      <c r="M81" s="72" t="s">
        <v>140</v>
      </c>
      <c r="N81" s="72" t="s">
        <v>225</v>
      </c>
      <c r="O81" s="54" t="s">
        <v>226</v>
      </c>
      <c r="P81" s="293"/>
      <c r="Q81" s="54" t="s">
        <v>910</v>
      </c>
      <c r="R81" s="54" t="s">
        <v>920</v>
      </c>
      <c r="S81" s="257" t="s">
        <v>921</v>
      </c>
      <c r="T81" s="257" t="s">
        <v>922</v>
      </c>
      <c r="U81" s="257" t="s">
        <v>3457</v>
      </c>
      <c r="V81" s="257" t="s">
        <v>3458</v>
      </c>
      <c r="W81" s="289"/>
      <c r="Y81" s="289"/>
      <c r="AA81" s="130">
        <f>IF(OR(J81="Fail",ISBLANK(J81)),INDEX('Issue Code Table'!C:C,MATCH(N:N,'Issue Code Table'!A:A,0)),IF(M81="Critical",6,IF(M81="Significant",5,IF(M81="Moderate",3,2))))</f>
        <v>5</v>
      </c>
    </row>
    <row r="82" spans="1:27" customFormat="1" ht="293.25" x14ac:dyDescent="0.25">
      <c r="A82" s="257" t="s">
        <v>2125</v>
      </c>
      <c r="B82" s="258" t="s">
        <v>924</v>
      </c>
      <c r="C82" s="259" t="s">
        <v>925</v>
      </c>
      <c r="D82" s="257" t="s">
        <v>219</v>
      </c>
      <c r="E82" s="257" t="s">
        <v>3471</v>
      </c>
      <c r="F82" s="257" t="s">
        <v>926</v>
      </c>
      <c r="G82" s="257" t="s">
        <v>927</v>
      </c>
      <c r="H82" s="258" t="s">
        <v>928</v>
      </c>
      <c r="I82" s="55"/>
      <c r="J82" s="56"/>
      <c r="K82" s="54" t="s">
        <v>929</v>
      </c>
      <c r="L82" s="274"/>
      <c r="M82" s="72" t="s">
        <v>140</v>
      </c>
      <c r="N82" s="72" t="s">
        <v>225</v>
      </c>
      <c r="O82" s="54" t="s">
        <v>226</v>
      </c>
      <c r="P82" s="293"/>
      <c r="Q82" s="54" t="s">
        <v>930</v>
      </c>
      <c r="R82" s="54" t="s">
        <v>931</v>
      </c>
      <c r="S82" s="257" t="s">
        <v>932</v>
      </c>
      <c r="T82" s="257" t="s">
        <v>933</v>
      </c>
      <c r="U82" s="257" t="s">
        <v>3459</v>
      </c>
      <c r="V82" s="257" t="s">
        <v>3460</v>
      </c>
      <c r="W82" s="289"/>
      <c r="Y82" s="289"/>
      <c r="AA82" s="130">
        <f>IF(OR(J82="Fail",ISBLANK(J82)),INDEX('Issue Code Table'!C:C,MATCH(N:N,'Issue Code Table'!A:A,0)),IF(M82="Critical",6,IF(M82="Significant",5,IF(M82="Moderate",3,2))))</f>
        <v>5</v>
      </c>
    </row>
    <row r="83" spans="1:27" customFormat="1" ht="255" x14ac:dyDescent="0.25">
      <c r="A83" s="257" t="s">
        <v>2126</v>
      </c>
      <c r="B83" s="258" t="s">
        <v>924</v>
      </c>
      <c r="C83" s="259" t="s">
        <v>925</v>
      </c>
      <c r="D83" s="257" t="s">
        <v>219</v>
      </c>
      <c r="E83" s="257" t="s">
        <v>3469</v>
      </c>
      <c r="F83" s="257" t="s">
        <v>935</v>
      </c>
      <c r="G83" s="257" t="s">
        <v>936</v>
      </c>
      <c r="H83" s="258" t="s">
        <v>937</v>
      </c>
      <c r="I83" s="55"/>
      <c r="J83" s="56"/>
      <c r="K83" s="54" t="s">
        <v>938</v>
      </c>
      <c r="L83" s="55"/>
      <c r="M83" s="72" t="s">
        <v>140</v>
      </c>
      <c r="N83" s="72" t="s">
        <v>225</v>
      </c>
      <c r="O83" s="54" t="s">
        <v>226</v>
      </c>
      <c r="P83" s="293"/>
      <c r="Q83" s="54" t="s">
        <v>930</v>
      </c>
      <c r="R83" s="54" t="s">
        <v>939</v>
      </c>
      <c r="S83" s="257" t="s">
        <v>940</v>
      </c>
      <c r="T83" s="257" t="s">
        <v>941</v>
      </c>
      <c r="U83" s="257" t="s">
        <v>3461</v>
      </c>
      <c r="V83" s="257" t="s">
        <v>3462</v>
      </c>
      <c r="W83" s="289"/>
      <c r="Y83" s="289"/>
      <c r="AA83" s="130">
        <f>IF(OR(J83="Fail",ISBLANK(J83)),INDEX('Issue Code Table'!C:C,MATCH(N:N,'Issue Code Table'!A:A,0)),IF(M83="Critical",6,IF(M83="Significant",5,IF(M83="Moderate",3,2))))</f>
        <v>5</v>
      </c>
    </row>
    <row r="84" spans="1:27" customFormat="1" ht="255" x14ac:dyDescent="0.25">
      <c r="A84" s="257" t="s">
        <v>2127</v>
      </c>
      <c r="B84" s="258" t="s">
        <v>924</v>
      </c>
      <c r="C84" s="259" t="s">
        <v>925</v>
      </c>
      <c r="D84" s="257" t="s">
        <v>219</v>
      </c>
      <c r="E84" s="257" t="s">
        <v>3470</v>
      </c>
      <c r="F84" s="257" t="s">
        <v>943</v>
      </c>
      <c r="G84" s="257" t="s">
        <v>944</v>
      </c>
      <c r="H84" s="258" t="s">
        <v>945</v>
      </c>
      <c r="I84" s="55"/>
      <c r="J84" s="56"/>
      <c r="K84" s="54" t="s">
        <v>946</v>
      </c>
      <c r="L84" s="55"/>
      <c r="M84" s="72" t="s">
        <v>140</v>
      </c>
      <c r="N84" s="72" t="s">
        <v>225</v>
      </c>
      <c r="O84" s="54" t="s">
        <v>226</v>
      </c>
      <c r="P84" s="293"/>
      <c r="Q84" s="54" t="s">
        <v>930</v>
      </c>
      <c r="R84" s="54" t="s">
        <v>947</v>
      </c>
      <c r="S84" s="257" t="s">
        <v>948</v>
      </c>
      <c r="T84" s="257" t="s">
        <v>949</v>
      </c>
      <c r="U84" s="257" t="s">
        <v>3463</v>
      </c>
      <c r="V84" s="257" t="s">
        <v>3464</v>
      </c>
      <c r="W84" s="289"/>
      <c r="Y84" s="289"/>
      <c r="AA84" s="130">
        <f>IF(OR(J84="Fail",ISBLANK(J84)),INDEX('Issue Code Table'!C:C,MATCH(N:N,'Issue Code Table'!A:A,0)),IF(M84="Critical",6,IF(M84="Significant",5,IF(M84="Moderate",3,2))))</f>
        <v>5</v>
      </c>
    </row>
    <row r="85" spans="1:27" customFormat="1" ht="216.75" x14ac:dyDescent="0.25">
      <c r="A85" s="257" t="s">
        <v>2128</v>
      </c>
      <c r="B85" s="261" t="s">
        <v>951</v>
      </c>
      <c r="C85" s="261" t="s">
        <v>952</v>
      </c>
      <c r="D85" s="257" t="s">
        <v>219</v>
      </c>
      <c r="E85" s="257" t="s">
        <v>953</v>
      </c>
      <c r="F85" s="257" t="s">
        <v>954</v>
      </c>
      <c r="G85" s="257" t="s">
        <v>955</v>
      </c>
      <c r="H85" s="258" t="s">
        <v>956</v>
      </c>
      <c r="I85" s="55"/>
      <c r="J85" s="56"/>
      <c r="K85" s="54" t="s">
        <v>957</v>
      </c>
      <c r="L85" s="55"/>
      <c r="M85" s="55" t="s">
        <v>151</v>
      </c>
      <c r="N85" s="55" t="s">
        <v>193</v>
      </c>
      <c r="O85" s="54" t="s">
        <v>194</v>
      </c>
      <c r="P85" s="293"/>
      <c r="Q85" s="54" t="s">
        <v>930</v>
      </c>
      <c r="R85" s="54" t="s">
        <v>958</v>
      </c>
      <c r="S85" s="257" t="s">
        <v>959</v>
      </c>
      <c r="T85" s="257" t="s">
        <v>960</v>
      </c>
      <c r="U85" s="257" t="s">
        <v>3465</v>
      </c>
      <c r="V85" s="257" t="s">
        <v>3466</v>
      </c>
      <c r="W85" s="289"/>
      <c r="Y85" s="289"/>
      <c r="AA85" s="130">
        <f>IF(OR(J85="Fail",ISBLANK(J85)),INDEX('Issue Code Table'!C:C,MATCH(N:N,'Issue Code Table'!A:A,0)),IF(M85="Critical",6,IF(M85="Significant",5,IF(M85="Moderate",3,2))))</f>
        <v>2</v>
      </c>
    </row>
    <row r="86" spans="1:27" customFormat="1" ht="165.75" x14ac:dyDescent="0.25">
      <c r="A86" s="257" t="s">
        <v>2129</v>
      </c>
      <c r="B86" s="258" t="s">
        <v>962</v>
      </c>
      <c r="C86" s="259" t="s">
        <v>963</v>
      </c>
      <c r="D86" s="257" t="s">
        <v>219</v>
      </c>
      <c r="E86" s="257" t="s">
        <v>3467</v>
      </c>
      <c r="F86" s="257" t="s">
        <v>964</v>
      </c>
      <c r="G86" s="257" t="s">
        <v>965</v>
      </c>
      <c r="H86" s="258" t="s">
        <v>966</v>
      </c>
      <c r="I86" s="55"/>
      <c r="J86" s="56"/>
      <c r="K86" s="54" t="s">
        <v>967</v>
      </c>
      <c r="L86" s="55"/>
      <c r="M86" s="55" t="s">
        <v>140</v>
      </c>
      <c r="N86" s="55" t="s">
        <v>968</v>
      </c>
      <c r="O86" s="54" t="s">
        <v>969</v>
      </c>
      <c r="P86" s="293"/>
      <c r="Q86" s="54" t="s">
        <v>930</v>
      </c>
      <c r="R86" s="54" t="s">
        <v>970</v>
      </c>
      <c r="S86" s="257" t="s">
        <v>971</v>
      </c>
      <c r="T86" s="257" t="s">
        <v>972</v>
      </c>
      <c r="U86" s="257" t="s">
        <v>973</v>
      </c>
      <c r="V86" s="257" t="s">
        <v>3631</v>
      </c>
      <c r="W86" s="289"/>
      <c r="Y86" s="289"/>
      <c r="AA86" s="130">
        <f>IF(OR(J86="Fail",ISBLANK(J86)),INDEX('Issue Code Table'!C:C,MATCH(N:N,'Issue Code Table'!A:A,0)),IF(M86="Critical",6,IF(M86="Significant",5,IF(M86="Moderate",3,2))))</f>
        <v>5</v>
      </c>
    </row>
    <row r="87" spans="1:27" customFormat="1" ht="191.25" x14ac:dyDescent="0.25">
      <c r="A87" s="257" t="s">
        <v>2130</v>
      </c>
      <c r="B87" s="258" t="s">
        <v>962</v>
      </c>
      <c r="C87" s="259" t="s">
        <v>963</v>
      </c>
      <c r="D87" s="257" t="s">
        <v>219</v>
      </c>
      <c r="E87" s="257" t="s">
        <v>3468</v>
      </c>
      <c r="F87" s="257" t="s">
        <v>975</v>
      </c>
      <c r="G87" s="257" t="s">
        <v>976</v>
      </c>
      <c r="H87" s="258" t="s">
        <v>977</v>
      </c>
      <c r="I87" s="55"/>
      <c r="J87" s="56"/>
      <c r="K87" s="54" t="s">
        <v>978</v>
      </c>
      <c r="L87" s="55"/>
      <c r="M87" s="55" t="s">
        <v>140</v>
      </c>
      <c r="N87" s="55" t="s">
        <v>968</v>
      </c>
      <c r="O87" s="54" t="s">
        <v>969</v>
      </c>
      <c r="P87" s="293"/>
      <c r="Q87" s="54" t="s">
        <v>930</v>
      </c>
      <c r="R87" s="54" t="s">
        <v>979</v>
      </c>
      <c r="S87" s="257" t="s">
        <v>980</v>
      </c>
      <c r="T87" s="257" t="s">
        <v>981</v>
      </c>
      <c r="U87" s="257" t="s">
        <v>982</v>
      </c>
      <c r="V87" s="257" t="s">
        <v>3632</v>
      </c>
      <c r="W87" s="289"/>
      <c r="Y87" s="289"/>
      <c r="AA87" s="130">
        <f>IF(OR(J87="Fail",ISBLANK(J87)),INDEX('Issue Code Table'!C:C,MATCH(N:N,'Issue Code Table'!A:A,0)),IF(M87="Critical",6,IF(M87="Significant",5,IF(M87="Moderate",3,2))))</f>
        <v>5</v>
      </c>
    </row>
    <row r="88" spans="1:27" customFormat="1" ht="229.5" x14ac:dyDescent="0.25">
      <c r="A88" s="257" t="s">
        <v>2131</v>
      </c>
      <c r="B88" s="261" t="s">
        <v>984</v>
      </c>
      <c r="C88" s="261" t="s">
        <v>985</v>
      </c>
      <c r="D88" s="257" t="s">
        <v>219</v>
      </c>
      <c r="E88" s="257" t="s">
        <v>986</v>
      </c>
      <c r="F88" s="257" t="s">
        <v>987</v>
      </c>
      <c r="G88" s="257" t="s">
        <v>988</v>
      </c>
      <c r="H88" s="258" t="s">
        <v>989</v>
      </c>
      <c r="I88" s="55"/>
      <c r="J88" s="56"/>
      <c r="K88" s="54" t="s">
        <v>990</v>
      </c>
      <c r="L88" s="55"/>
      <c r="M88" s="55" t="s">
        <v>140</v>
      </c>
      <c r="N88" s="55" t="s">
        <v>968</v>
      </c>
      <c r="O88" s="54" t="s">
        <v>969</v>
      </c>
      <c r="P88" s="293"/>
      <c r="Q88" s="54" t="s">
        <v>930</v>
      </c>
      <c r="R88" s="54" t="s">
        <v>991</v>
      </c>
      <c r="S88" s="257" t="s">
        <v>992</v>
      </c>
      <c r="T88" s="257" t="s">
        <v>993</v>
      </c>
      <c r="U88" s="257" t="s">
        <v>3473</v>
      </c>
      <c r="V88" s="257" t="s">
        <v>3474</v>
      </c>
      <c r="W88" s="289"/>
      <c r="Y88" s="289"/>
      <c r="AA88" s="130">
        <f>IF(OR(J88="Fail",ISBLANK(J88)),INDEX('Issue Code Table'!C:C,MATCH(N:N,'Issue Code Table'!A:A,0)),IF(M88="Critical",6,IF(M88="Significant",5,IF(M88="Moderate",3,2))))</f>
        <v>5</v>
      </c>
    </row>
    <row r="89" spans="1:27" customFormat="1" ht="242.25" x14ac:dyDescent="0.25">
      <c r="A89" s="257" t="s">
        <v>2132</v>
      </c>
      <c r="B89" s="258" t="s">
        <v>962</v>
      </c>
      <c r="C89" s="259" t="s">
        <v>963</v>
      </c>
      <c r="D89" s="257" t="s">
        <v>219</v>
      </c>
      <c r="E89" s="257" t="s">
        <v>995</v>
      </c>
      <c r="F89" s="257" t="s">
        <v>996</v>
      </c>
      <c r="G89" s="257" t="s">
        <v>997</v>
      </c>
      <c r="H89" s="258" t="s">
        <v>998</v>
      </c>
      <c r="I89" s="55"/>
      <c r="J89" s="56"/>
      <c r="K89" s="54" t="s">
        <v>999</v>
      </c>
      <c r="L89" s="55"/>
      <c r="M89" s="55" t="s">
        <v>140</v>
      </c>
      <c r="N89" s="55" t="s">
        <v>968</v>
      </c>
      <c r="O89" s="54" t="s">
        <v>969</v>
      </c>
      <c r="P89" s="293"/>
      <c r="Q89" s="54" t="s">
        <v>930</v>
      </c>
      <c r="R89" s="54" t="s">
        <v>1000</v>
      </c>
      <c r="S89" s="257" t="s">
        <v>1001</v>
      </c>
      <c r="T89" s="257" t="s">
        <v>1002</v>
      </c>
      <c r="U89" s="257" t="s">
        <v>3475</v>
      </c>
      <c r="V89" s="257" t="s">
        <v>3476</v>
      </c>
      <c r="W89" s="289"/>
      <c r="Y89" s="289"/>
      <c r="AA89" s="130">
        <f>IF(OR(J89="Fail",ISBLANK(J89)),INDEX('Issue Code Table'!C:C,MATCH(N:N,'Issue Code Table'!A:A,0)),IF(M89="Critical",6,IF(M89="Significant",5,IF(M89="Moderate",3,2))))</f>
        <v>5</v>
      </c>
    </row>
    <row r="90" spans="1:27" customFormat="1" ht="191.25" x14ac:dyDescent="0.25">
      <c r="A90" s="257" t="s">
        <v>2133</v>
      </c>
      <c r="B90" s="258" t="s">
        <v>180</v>
      </c>
      <c r="C90" s="259" t="s">
        <v>181</v>
      </c>
      <c r="D90" s="257" t="s">
        <v>219</v>
      </c>
      <c r="E90" s="257" t="s">
        <v>1004</v>
      </c>
      <c r="F90" s="257" t="s">
        <v>1005</v>
      </c>
      <c r="G90" s="257" t="s">
        <v>1006</v>
      </c>
      <c r="H90" s="258" t="s">
        <v>1007</v>
      </c>
      <c r="I90" s="55"/>
      <c r="J90" s="56"/>
      <c r="K90" s="54" t="s">
        <v>1008</v>
      </c>
      <c r="L90" s="55"/>
      <c r="M90" s="55" t="s">
        <v>140</v>
      </c>
      <c r="N90" s="55" t="s">
        <v>968</v>
      </c>
      <c r="O90" s="54" t="s">
        <v>969</v>
      </c>
      <c r="P90" s="293"/>
      <c r="Q90" s="54" t="s">
        <v>1009</v>
      </c>
      <c r="R90" s="54" t="s">
        <v>1010</v>
      </c>
      <c r="S90" s="257" t="s">
        <v>1011</v>
      </c>
      <c r="T90" s="257" t="s">
        <v>1012</v>
      </c>
      <c r="U90" s="257" t="s">
        <v>1013</v>
      </c>
      <c r="V90" s="257" t="s">
        <v>3633</v>
      </c>
      <c r="W90" s="289"/>
      <c r="Y90" s="289"/>
      <c r="AA90" s="130">
        <f>IF(OR(J90="Fail",ISBLANK(J90)),INDEX('Issue Code Table'!C:C,MATCH(N:N,'Issue Code Table'!A:A,0)),IF(M90="Critical",6,IF(M90="Significant",5,IF(M90="Moderate",3,2))))</f>
        <v>5</v>
      </c>
    </row>
    <row r="91" spans="1:27" customFormat="1" ht="255" x14ac:dyDescent="0.25">
      <c r="A91" s="257" t="s">
        <v>2134</v>
      </c>
      <c r="B91" s="258" t="s">
        <v>180</v>
      </c>
      <c r="C91" s="259" t="s">
        <v>181</v>
      </c>
      <c r="D91" s="257" t="s">
        <v>219</v>
      </c>
      <c r="E91" s="257" t="s">
        <v>1015</v>
      </c>
      <c r="F91" s="257" t="s">
        <v>1016</v>
      </c>
      <c r="G91" s="257" t="s">
        <v>1017</v>
      </c>
      <c r="H91" s="258" t="s">
        <v>1018</v>
      </c>
      <c r="I91" s="55"/>
      <c r="J91" s="56"/>
      <c r="K91" s="54" t="s">
        <v>1019</v>
      </c>
      <c r="L91" s="55"/>
      <c r="M91" s="55" t="s">
        <v>140</v>
      </c>
      <c r="N91" s="55" t="s">
        <v>968</v>
      </c>
      <c r="O91" s="54" t="s">
        <v>969</v>
      </c>
      <c r="P91" s="293"/>
      <c r="Q91" s="54" t="s">
        <v>1009</v>
      </c>
      <c r="R91" s="54" t="s">
        <v>1020</v>
      </c>
      <c r="S91" s="257" t="s">
        <v>1021</v>
      </c>
      <c r="T91" s="257" t="s">
        <v>1022</v>
      </c>
      <c r="U91" s="257" t="s">
        <v>3477</v>
      </c>
      <c r="V91" s="257" t="s">
        <v>3478</v>
      </c>
      <c r="W91" s="289"/>
      <c r="Y91" s="289"/>
      <c r="AA91" s="130">
        <f>IF(OR(J91="Fail",ISBLANK(J91)),INDEX('Issue Code Table'!C:C,MATCH(N:N,'Issue Code Table'!A:A,0)),IF(M91="Critical",6,IF(M91="Significant",5,IF(M91="Moderate",3,2))))</f>
        <v>5</v>
      </c>
    </row>
    <row r="92" spans="1:27" customFormat="1" ht="140.25" x14ac:dyDescent="0.25">
      <c r="A92" s="257" t="s">
        <v>2135</v>
      </c>
      <c r="B92" s="258" t="s">
        <v>180</v>
      </c>
      <c r="C92" s="259" t="s">
        <v>181</v>
      </c>
      <c r="D92" s="257" t="s">
        <v>219</v>
      </c>
      <c r="E92" s="257" t="s">
        <v>1024</v>
      </c>
      <c r="F92" s="257" t="s">
        <v>1025</v>
      </c>
      <c r="G92" s="257" t="s">
        <v>3685</v>
      </c>
      <c r="H92" s="258" t="s">
        <v>1027</v>
      </c>
      <c r="I92" s="55"/>
      <c r="J92" s="56"/>
      <c r="K92" s="54" t="s">
        <v>1028</v>
      </c>
      <c r="L92" s="55"/>
      <c r="M92" s="72" t="s">
        <v>140</v>
      </c>
      <c r="N92" s="72" t="s">
        <v>225</v>
      </c>
      <c r="O92" s="54" t="s">
        <v>226</v>
      </c>
      <c r="P92" s="293"/>
      <c r="Q92" s="54" t="s">
        <v>1009</v>
      </c>
      <c r="R92" s="54" t="s">
        <v>1029</v>
      </c>
      <c r="S92" s="257" t="s">
        <v>1030</v>
      </c>
      <c r="T92" s="257" t="s">
        <v>2136</v>
      </c>
      <c r="U92" s="257" t="s">
        <v>3634</v>
      </c>
      <c r="V92" s="296" t="s">
        <v>3481</v>
      </c>
      <c r="W92" s="289"/>
      <c r="Y92" s="289"/>
      <c r="AA92" s="130">
        <f>IF(OR(J92="Fail",ISBLANK(J92)),INDEX('Issue Code Table'!C:C,MATCH(N:N,'Issue Code Table'!A:A,0)),IF(M92="Critical",6,IF(M92="Significant",5,IF(M92="Moderate",3,2))))</f>
        <v>5</v>
      </c>
    </row>
    <row r="93" spans="1:27" customFormat="1" ht="114.75" x14ac:dyDescent="0.25">
      <c r="A93" s="257" t="s">
        <v>2137</v>
      </c>
      <c r="B93" s="258" t="s">
        <v>180</v>
      </c>
      <c r="C93" s="259" t="s">
        <v>181</v>
      </c>
      <c r="D93" s="257" t="s">
        <v>219</v>
      </c>
      <c r="E93" s="257" t="s">
        <v>1033</v>
      </c>
      <c r="F93" s="257" t="s">
        <v>1034</v>
      </c>
      <c r="G93" s="257" t="s">
        <v>1035</v>
      </c>
      <c r="H93" s="258" t="s">
        <v>1036</v>
      </c>
      <c r="I93" s="55"/>
      <c r="J93" s="56"/>
      <c r="K93" s="54" t="s">
        <v>1037</v>
      </c>
      <c r="L93" s="55"/>
      <c r="M93" s="72" t="s">
        <v>140</v>
      </c>
      <c r="N93" s="72" t="s">
        <v>225</v>
      </c>
      <c r="O93" s="54" t="s">
        <v>226</v>
      </c>
      <c r="P93" s="293"/>
      <c r="Q93" s="54" t="s">
        <v>1038</v>
      </c>
      <c r="R93" s="54" t="s">
        <v>1039</v>
      </c>
      <c r="S93" s="257" t="s">
        <v>1040</v>
      </c>
      <c r="T93" s="257" t="s">
        <v>2138</v>
      </c>
      <c r="U93" s="257" t="s">
        <v>3479</v>
      </c>
      <c r="V93" s="296" t="s">
        <v>3480</v>
      </c>
      <c r="W93" s="289"/>
      <c r="Y93" s="289"/>
      <c r="AA93" s="130">
        <f>IF(OR(J93="Fail",ISBLANK(J93)),INDEX('Issue Code Table'!C:C,MATCH(N:N,'Issue Code Table'!A:A,0)),IF(M93="Critical",6,IF(M93="Significant",5,IF(M93="Moderate",3,2))))</f>
        <v>5</v>
      </c>
    </row>
    <row r="94" spans="1:27" customFormat="1" ht="114.75" x14ac:dyDescent="0.25">
      <c r="A94" s="257" t="s">
        <v>2139</v>
      </c>
      <c r="B94" s="257" t="s">
        <v>144</v>
      </c>
      <c r="C94" s="74" t="s">
        <v>145</v>
      </c>
      <c r="D94" s="257" t="s">
        <v>219</v>
      </c>
      <c r="E94" s="257" t="s">
        <v>1043</v>
      </c>
      <c r="F94" s="257" t="s">
        <v>1044</v>
      </c>
      <c r="G94" s="257" t="s">
        <v>1045</v>
      </c>
      <c r="H94" s="258" t="s">
        <v>1046</v>
      </c>
      <c r="I94" s="55"/>
      <c r="J94" s="56"/>
      <c r="K94" s="54" t="s">
        <v>1047</v>
      </c>
      <c r="L94" s="55"/>
      <c r="M94" s="55" t="s">
        <v>140</v>
      </c>
      <c r="N94" s="55" t="s">
        <v>329</v>
      </c>
      <c r="O94" s="54" t="s">
        <v>330</v>
      </c>
      <c r="P94" s="293"/>
      <c r="Q94" s="54" t="s">
        <v>1038</v>
      </c>
      <c r="R94" s="54" t="s">
        <v>1048</v>
      </c>
      <c r="S94" s="257" t="s">
        <v>1049</v>
      </c>
      <c r="T94" s="257" t="s">
        <v>2140</v>
      </c>
      <c r="U94" s="257" t="s">
        <v>3482</v>
      </c>
      <c r="V94" s="296" t="s">
        <v>3483</v>
      </c>
      <c r="W94" s="289"/>
      <c r="Y94" s="289"/>
      <c r="AA94" s="130">
        <f>IF(OR(J94="Fail",ISBLANK(J94)),INDEX('Issue Code Table'!C:C,MATCH(N:N,'Issue Code Table'!A:A,0)),IF(M94="Critical",6,IF(M94="Significant",5,IF(M94="Moderate",3,2))))</f>
        <v>5</v>
      </c>
    </row>
    <row r="95" spans="1:27" customFormat="1" ht="99.75" x14ac:dyDescent="0.25">
      <c r="A95" s="257" t="s">
        <v>2141</v>
      </c>
      <c r="B95" s="257" t="s">
        <v>144</v>
      </c>
      <c r="C95" s="74" t="s">
        <v>145</v>
      </c>
      <c r="D95" s="257" t="s">
        <v>219</v>
      </c>
      <c r="E95" s="257" t="s">
        <v>1052</v>
      </c>
      <c r="F95" s="257" t="s">
        <v>1053</v>
      </c>
      <c r="G95" s="257" t="s">
        <v>1054</v>
      </c>
      <c r="H95" s="258" t="s">
        <v>1055</v>
      </c>
      <c r="I95" s="55"/>
      <c r="J95" s="56"/>
      <c r="K95" s="54" t="s">
        <v>1056</v>
      </c>
      <c r="L95" s="55"/>
      <c r="M95" s="55" t="s">
        <v>140</v>
      </c>
      <c r="N95" s="55" t="s">
        <v>329</v>
      </c>
      <c r="O95" s="54" t="s">
        <v>330</v>
      </c>
      <c r="P95" s="293"/>
      <c r="Q95" s="54" t="s">
        <v>1038</v>
      </c>
      <c r="R95" s="54" t="s">
        <v>1057</v>
      </c>
      <c r="S95" s="257" t="s">
        <v>1058</v>
      </c>
      <c r="T95" s="257" t="s">
        <v>2142</v>
      </c>
      <c r="U95" s="257" t="s">
        <v>3484</v>
      </c>
      <c r="V95" s="296" t="s">
        <v>3635</v>
      </c>
      <c r="W95" s="289"/>
      <c r="Y95" s="289"/>
      <c r="AA95" s="130">
        <f>IF(OR(J95="Fail",ISBLANK(J95)),INDEX('Issue Code Table'!C:C,MATCH(N:N,'Issue Code Table'!A:A,0)),IF(M95="Critical",6,IF(M95="Significant",5,IF(M95="Moderate",3,2))))</f>
        <v>5</v>
      </c>
    </row>
    <row r="96" spans="1:27" customFormat="1" ht="114" x14ac:dyDescent="0.25">
      <c r="A96" s="257" t="s">
        <v>2143</v>
      </c>
      <c r="B96" s="257" t="s">
        <v>445</v>
      </c>
      <c r="C96" s="74" t="s">
        <v>446</v>
      </c>
      <c r="D96" s="257" t="s">
        <v>219</v>
      </c>
      <c r="E96" s="257" t="s">
        <v>1061</v>
      </c>
      <c r="F96" s="257" t="s">
        <v>1062</v>
      </c>
      <c r="G96" s="257" t="s">
        <v>2144</v>
      </c>
      <c r="H96" s="258" t="s">
        <v>1064</v>
      </c>
      <c r="I96" s="55"/>
      <c r="J96" s="56"/>
      <c r="K96" s="54" t="s">
        <v>1065</v>
      </c>
      <c r="L96" s="55"/>
      <c r="M96" s="55" t="s">
        <v>140</v>
      </c>
      <c r="N96" s="55" t="s">
        <v>329</v>
      </c>
      <c r="O96" s="54" t="s">
        <v>330</v>
      </c>
      <c r="P96" s="293"/>
      <c r="Q96" s="54" t="s">
        <v>1038</v>
      </c>
      <c r="R96" s="54" t="s">
        <v>1066</v>
      </c>
      <c r="S96" s="257" t="s">
        <v>1067</v>
      </c>
      <c r="T96" s="257" t="s">
        <v>2145</v>
      </c>
      <c r="U96" s="257" t="s">
        <v>3485</v>
      </c>
      <c r="V96" s="296" t="s">
        <v>3636</v>
      </c>
      <c r="W96" s="289"/>
      <c r="Y96" s="289"/>
      <c r="AA96" s="130">
        <f>IF(OR(J96="Fail",ISBLANK(J96)),INDEX('Issue Code Table'!C:C,MATCH(N:N,'Issue Code Table'!A:A,0)),IF(M96="Critical",6,IF(M96="Significant",5,IF(M96="Moderate",3,2))))</f>
        <v>5</v>
      </c>
    </row>
    <row r="97" spans="1:27" customFormat="1" ht="114" x14ac:dyDescent="0.25">
      <c r="A97" s="257" t="s">
        <v>2146</v>
      </c>
      <c r="B97" s="257" t="s">
        <v>445</v>
      </c>
      <c r="C97" s="74" t="s">
        <v>446</v>
      </c>
      <c r="D97" s="257" t="s">
        <v>219</v>
      </c>
      <c r="E97" s="257" t="s">
        <v>1070</v>
      </c>
      <c r="F97" s="257" t="s">
        <v>1071</v>
      </c>
      <c r="G97" s="257" t="s">
        <v>2147</v>
      </c>
      <c r="H97" s="258" t="s">
        <v>1073</v>
      </c>
      <c r="I97" s="55"/>
      <c r="J97" s="56"/>
      <c r="K97" s="54" t="s">
        <v>1074</v>
      </c>
      <c r="L97" s="55"/>
      <c r="M97" s="55" t="s">
        <v>140</v>
      </c>
      <c r="N97" s="55" t="s">
        <v>329</v>
      </c>
      <c r="O97" s="54" t="s">
        <v>330</v>
      </c>
      <c r="P97" s="293"/>
      <c r="Q97" s="54" t="s">
        <v>1038</v>
      </c>
      <c r="R97" s="54" t="s">
        <v>1075</v>
      </c>
      <c r="S97" s="257" t="s">
        <v>1076</v>
      </c>
      <c r="T97" s="257" t="s">
        <v>2148</v>
      </c>
      <c r="U97" s="257" t="s">
        <v>3486</v>
      </c>
      <c r="V97" s="296" t="s">
        <v>3487</v>
      </c>
      <c r="W97" s="289"/>
      <c r="Y97" s="289"/>
      <c r="AA97" s="130">
        <f>IF(OR(J97="Fail",ISBLANK(J97)),INDEX('Issue Code Table'!C:C,MATCH(N:N,'Issue Code Table'!A:A,0)),IF(M97="Critical",6,IF(M97="Significant",5,IF(M97="Moderate",3,2))))</f>
        <v>5</v>
      </c>
    </row>
    <row r="98" spans="1:27" customFormat="1" ht="102" x14ac:dyDescent="0.25">
      <c r="A98" s="257" t="s">
        <v>2149</v>
      </c>
      <c r="B98" s="258" t="s">
        <v>180</v>
      </c>
      <c r="C98" s="259" t="s">
        <v>181</v>
      </c>
      <c r="D98" s="257" t="s">
        <v>219</v>
      </c>
      <c r="E98" s="257" t="s">
        <v>3489</v>
      </c>
      <c r="F98" s="257" t="s">
        <v>1079</v>
      </c>
      <c r="G98" s="257" t="s">
        <v>1080</v>
      </c>
      <c r="H98" s="258" t="s">
        <v>1081</v>
      </c>
      <c r="I98" s="55"/>
      <c r="J98" s="56"/>
      <c r="K98" s="54" t="s">
        <v>1082</v>
      </c>
      <c r="L98" s="55"/>
      <c r="M98" s="55" t="s">
        <v>140</v>
      </c>
      <c r="N98" s="55" t="s">
        <v>225</v>
      </c>
      <c r="O98" s="54" t="s">
        <v>226</v>
      </c>
      <c r="P98" s="293"/>
      <c r="Q98" s="54" t="s">
        <v>1083</v>
      </c>
      <c r="R98" s="54" t="s">
        <v>1084</v>
      </c>
      <c r="S98" s="257" t="s">
        <v>1085</v>
      </c>
      <c r="T98" s="257" t="s">
        <v>2150</v>
      </c>
      <c r="U98" s="257" t="s">
        <v>3490</v>
      </c>
      <c r="V98" s="296" t="s">
        <v>3491</v>
      </c>
      <c r="W98" s="289"/>
      <c r="Y98" s="289"/>
      <c r="AA98" s="130">
        <f>IF(OR(J98="Fail",ISBLANK(J98)),INDEX('Issue Code Table'!C:C,MATCH(N:N,'Issue Code Table'!A:A,0)),IF(M98="Critical",6,IF(M98="Significant",5,IF(M98="Moderate",3,2))))</f>
        <v>5</v>
      </c>
    </row>
    <row r="99" spans="1:27" customFormat="1" ht="127.5" x14ac:dyDescent="0.25">
      <c r="A99" s="257" t="s">
        <v>2151</v>
      </c>
      <c r="B99" s="258" t="s">
        <v>180</v>
      </c>
      <c r="C99" s="259" t="s">
        <v>181</v>
      </c>
      <c r="D99" s="257" t="s">
        <v>219</v>
      </c>
      <c r="E99" s="257" t="s">
        <v>3488</v>
      </c>
      <c r="F99" s="257" t="s">
        <v>1088</v>
      </c>
      <c r="G99" s="257" t="s">
        <v>1089</v>
      </c>
      <c r="H99" s="258" t="s">
        <v>395</v>
      </c>
      <c r="I99" s="55"/>
      <c r="J99" s="56"/>
      <c r="K99" s="54" t="s">
        <v>1090</v>
      </c>
      <c r="L99" s="55"/>
      <c r="M99" s="55" t="s">
        <v>140</v>
      </c>
      <c r="N99" s="55" t="s">
        <v>225</v>
      </c>
      <c r="O99" s="54" t="s">
        <v>226</v>
      </c>
      <c r="P99" s="293"/>
      <c r="Q99" s="54" t="s">
        <v>1083</v>
      </c>
      <c r="R99" s="54" t="s">
        <v>1091</v>
      </c>
      <c r="S99" s="257" t="s">
        <v>1092</v>
      </c>
      <c r="T99" s="257" t="s">
        <v>2152</v>
      </c>
      <c r="U99" s="257" t="s">
        <v>3492</v>
      </c>
      <c r="V99" s="296" t="s">
        <v>3493</v>
      </c>
      <c r="W99" s="289"/>
      <c r="Y99" s="289"/>
      <c r="AA99" s="130">
        <f>IF(OR(J99="Fail",ISBLANK(J99)),INDEX('Issue Code Table'!C:C,MATCH(N:N,'Issue Code Table'!A:A,0)),IF(M99="Critical",6,IF(M99="Significant",5,IF(M99="Moderate",3,2))))</f>
        <v>5</v>
      </c>
    </row>
    <row r="100" spans="1:27" customFormat="1" ht="102" x14ac:dyDescent="0.25">
      <c r="A100" s="257" t="s">
        <v>2153</v>
      </c>
      <c r="B100" s="258" t="s">
        <v>180</v>
      </c>
      <c r="C100" s="259" t="s">
        <v>181</v>
      </c>
      <c r="D100" s="257" t="s">
        <v>219</v>
      </c>
      <c r="E100" s="257" t="s">
        <v>3494</v>
      </c>
      <c r="F100" s="257" t="s">
        <v>1095</v>
      </c>
      <c r="G100" s="257" t="s">
        <v>1096</v>
      </c>
      <c r="H100" s="258" t="s">
        <v>1097</v>
      </c>
      <c r="I100" s="55"/>
      <c r="J100" s="56"/>
      <c r="K100" s="54" t="s">
        <v>1098</v>
      </c>
      <c r="L100" s="55"/>
      <c r="M100" s="55" t="s">
        <v>140</v>
      </c>
      <c r="N100" s="55" t="s">
        <v>225</v>
      </c>
      <c r="O100" s="54" t="s">
        <v>226</v>
      </c>
      <c r="P100" s="293"/>
      <c r="Q100" s="54" t="s">
        <v>1083</v>
      </c>
      <c r="R100" s="54" t="s">
        <v>1099</v>
      </c>
      <c r="S100" s="257" t="s">
        <v>1092</v>
      </c>
      <c r="T100" s="257" t="s">
        <v>2154</v>
      </c>
      <c r="U100" s="257" t="s">
        <v>3496</v>
      </c>
      <c r="V100" s="296" t="s">
        <v>3497</v>
      </c>
      <c r="W100" s="289"/>
      <c r="Y100" s="289"/>
      <c r="AA100" s="130">
        <f>IF(OR(J100="Fail",ISBLANK(J100)),INDEX('Issue Code Table'!C:C,MATCH(N:N,'Issue Code Table'!A:A,0)),IF(M100="Critical",6,IF(M100="Significant",5,IF(M100="Moderate",3,2))))</f>
        <v>5</v>
      </c>
    </row>
    <row r="101" spans="1:27" customFormat="1" ht="102" x14ac:dyDescent="0.25">
      <c r="A101" s="257" t="s">
        <v>2155</v>
      </c>
      <c r="B101" s="258" t="s">
        <v>180</v>
      </c>
      <c r="C101" s="259" t="s">
        <v>181</v>
      </c>
      <c r="D101" s="257" t="s">
        <v>219</v>
      </c>
      <c r="E101" s="257" t="s">
        <v>3495</v>
      </c>
      <c r="F101" s="257" t="s">
        <v>1102</v>
      </c>
      <c r="G101" s="257" t="s">
        <v>1103</v>
      </c>
      <c r="H101" s="258" t="s">
        <v>1104</v>
      </c>
      <c r="I101" s="55"/>
      <c r="J101" s="56"/>
      <c r="K101" s="54" t="s">
        <v>1105</v>
      </c>
      <c r="L101" s="55"/>
      <c r="M101" s="55" t="s">
        <v>140</v>
      </c>
      <c r="N101" s="55" t="s">
        <v>225</v>
      </c>
      <c r="O101" s="54" t="s">
        <v>226</v>
      </c>
      <c r="P101" s="293"/>
      <c r="Q101" s="54" t="s">
        <v>1083</v>
      </c>
      <c r="R101" s="54" t="s">
        <v>1106</v>
      </c>
      <c r="S101" s="257" t="s">
        <v>1092</v>
      </c>
      <c r="T101" s="257" t="s">
        <v>2156</v>
      </c>
      <c r="U101" s="257" t="s">
        <v>3498</v>
      </c>
      <c r="V101" s="296" t="s">
        <v>3499</v>
      </c>
      <c r="W101" s="289"/>
      <c r="Y101" s="289"/>
      <c r="AA101" s="130">
        <f>IF(OR(J101="Fail",ISBLANK(J101)),INDEX('Issue Code Table'!C:C,MATCH(N:N,'Issue Code Table'!A:A,0)),IF(M101="Critical",6,IF(M101="Significant",5,IF(M101="Moderate",3,2))))</f>
        <v>5</v>
      </c>
    </row>
    <row r="102" spans="1:27" customFormat="1" ht="114" x14ac:dyDescent="0.25">
      <c r="A102" s="257" t="s">
        <v>2157</v>
      </c>
      <c r="B102" s="258" t="s">
        <v>180</v>
      </c>
      <c r="C102" s="259" t="s">
        <v>250</v>
      </c>
      <c r="D102" s="257" t="s">
        <v>219</v>
      </c>
      <c r="E102" s="257" t="s">
        <v>1109</v>
      </c>
      <c r="F102" s="257" t="s">
        <v>3637</v>
      </c>
      <c r="G102" s="257" t="s">
        <v>1110</v>
      </c>
      <c r="H102" s="258" t="s">
        <v>1111</v>
      </c>
      <c r="I102" s="55"/>
      <c r="J102" s="56"/>
      <c r="K102" s="54" t="s">
        <v>1112</v>
      </c>
      <c r="L102" s="54"/>
      <c r="M102" s="249" t="s">
        <v>140</v>
      </c>
      <c r="N102" s="250" t="s">
        <v>225</v>
      </c>
      <c r="O102" s="54" t="s">
        <v>226</v>
      </c>
      <c r="P102" s="293"/>
      <c r="Q102" s="54" t="s">
        <v>1113</v>
      </c>
      <c r="R102" s="54" t="s">
        <v>1114</v>
      </c>
      <c r="S102" s="257" t="s">
        <v>1115</v>
      </c>
      <c r="T102" s="257" t="s">
        <v>2158</v>
      </c>
      <c r="U102" s="257" t="s">
        <v>3500</v>
      </c>
      <c r="V102" s="296" t="s">
        <v>3501</v>
      </c>
      <c r="W102" s="289"/>
      <c r="Y102" s="289"/>
      <c r="AA102" s="130">
        <f>IF(OR(J102="Fail",ISBLANK(J102)),INDEX('Issue Code Table'!C:C,MATCH(N:N,'Issue Code Table'!A:A,0)),IF(M102="Critical",6,IF(M102="Significant",5,IF(M102="Moderate",3,2))))</f>
        <v>5</v>
      </c>
    </row>
    <row r="103" spans="1:27" customFormat="1" ht="127.5" x14ac:dyDescent="0.25">
      <c r="A103" s="257" t="s">
        <v>2159</v>
      </c>
      <c r="B103" s="258" t="s">
        <v>445</v>
      </c>
      <c r="C103" s="259" t="s">
        <v>1118</v>
      </c>
      <c r="D103" s="257" t="s">
        <v>219</v>
      </c>
      <c r="E103" s="257" t="s">
        <v>1119</v>
      </c>
      <c r="F103" s="257" t="s">
        <v>1120</v>
      </c>
      <c r="G103" s="257" t="s">
        <v>2160</v>
      </c>
      <c r="H103" s="258" t="s">
        <v>1122</v>
      </c>
      <c r="I103" s="55"/>
      <c r="J103" s="56"/>
      <c r="K103" s="54" t="s">
        <v>1123</v>
      </c>
      <c r="L103" s="54"/>
      <c r="M103" s="249" t="s">
        <v>140</v>
      </c>
      <c r="N103" s="250" t="s">
        <v>225</v>
      </c>
      <c r="O103" s="54" t="s">
        <v>226</v>
      </c>
      <c r="P103" s="293"/>
      <c r="Q103" s="54" t="s">
        <v>1113</v>
      </c>
      <c r="R103" s="54" t="s">
        <v>1124</v>
      </c>
      <c r="S103" s="257" t="s">
        <v>1125</v>
      </c>
      <c r="T103" s="257" t="s">
        <v>2161</v>
      </c>
      <c r="U103" s="257" t="s">
        <v>3502</v>
      </c>
      <c r="V103" s="296" t="s">
        <v>3503</v>
      </c>
      <c r="W103" s="289"/>
      <c r="Y103" s="289"/>
      <c r="AA103" s="130">
        <f>IF(OR(J103="Fail",ISBLANK(J103)),INDEX('Issue Code Table'!C:C,MATCH(N:N,'Issue Code Table'!A:A,0)),IF(M103="Critical",6,IF(M103="Significant",5,IF(M103="Moderate",3,2))))</f>
        <v>5</v>
      </c>
    </row>
    <row r="104" spans="1:27" customFormat="1" ht="280.5" x14ac:dyDescent="0.25">
      <c r="A104" s="257" t="s">
        <v>2162</v>
      </c>
      <c r="B104" s="258" t="s">
        <v>924</v>
      </c>
      <c r="C104" s="259" t="s">
        <v>925</v>
      </c>
      <c r="D104" s="257" t="s">
        <v>206</v>
      </c>
      <c r="E104" s="257" t="s">
        <v>1128</v>
      </c>
      <c r="F104" s="257" t="s">
        <v>1129</v>
      </c>
      <c r="G104" s="257" t="s">
        <v>1130</v>
      </c>
      <c r="H104" s="258" t="s">
        <v>1131</v>
      </c>
      <c r="I104" s="55"/>
      <c r="J104" s="56"/>
      <c r="K104" s="54" t="s">
        <v>1132</v>
      </c>
      <c r="L104" s="54"/>
      <c r="M104" s="249" t="s">
        <v>140</v>
      </c>
      <c r="N104" s="250" t="s">
        <v>225</v>
      </c>
      <c r="O104" s="54" t="s">
        <v>226</v>
      </c>
      <c r="P104" s="293"/>
      <c r="Q104" s="54" t="s">
        <v>1113</v>
      </c>
      <c r="R104" s="54" t="s">
        <v>1133</v>
      </c>
      <c r="S104" s="257" t="s">
        <v>1134</v>
      </c>
      <c r="T104" s="257" t="s">
        <v>2163</v>
      </c>
      <c r="U104" s="257" t="s">
        <v>3504</v>
      </c>
      <c r="V104" s="296" t="s">
        <v>3638</v>
      </c>
      <c r="W104" s="289"/>
      <c r="Y104" s="289"/>
      <c r="AA104" s="130">
        <f>IF(OR(J104="Fail",ISBLANK(J104)),INDEX('Issue Code Table'!C:C,MATCH(N:N,'Issue Code Table'!A:A,0)),IF(M104="Critical",6,IF(M104="Significant",5,IF(M104="Moderate",3,2))))</f>
        <v>5</v>
      </c>
    </row>
    <row r="105" spans="1:27" customFormat="1" ht="229.5" x14ac:dyDescent="0.25">
      <c r="A105" s="257" t="s">
        <v>2164</v>
      </c>
      <c r="B105" s="258" t="s">
        <v>924</v>
      </c>
      <c r="C105" s="259" t="s">
        <v>925</v>
      </c>
      <c r="D105" s="257" t="s">
        <v>206</v>
      </c>
      <c r="E105" s="257" t="s">
        <v>1137</v>
      </c>
      <c r="F105" s="257" t="s">
        <v>1138</v>
      </c>
      <c r="G105" s="257" t="s">
        <v>1139</v>
      </c>
      <c r="H105" s="258" t="s">
        <v>3639</v>
      </c>
      <c r="I105" s="55"/>
      <c r="J105" s="56"/>
      <c r="K105" s="54" t="s">
        <v>1140</v>
      </c>
      <c r="L105" s="54"/>
      <c r="M105" s="249" t="s">
        <v>140</v>
      </c>
      <c r="N105" s="250" t="s">
        <v>225</v>
      </c>
      <c r="O105" s="54" t="s">
        <v>226</v>
      </c>
      <c r="P105" s="293"/>
      <c r="Q105" s="54" t="s">
        <v>1113</v>
      </c>
      <c r="R105" s="54" t="s">
        <v>1141</v>
      </c>
      <c r="S105" s="257" t="s">
        <v>1142</v>
      </c>
      <c r="T105" s="257" t="s">
        <v>2165</v>
      </c>
      <c r="U105" s="257" t="s">
        <v>3505</v>
      </c>
      <c r="V105" s="296" t="s">
        <v>3676</v>
      </c>
      <c r="W105" s="289"/>
      <c r="Y105" s="289"/>
      <c r="AA105" s="130">
        <f>IF(OR(J105="Fail",ISBLANK(J105)),INDEX('Issue Code Table'!C:C,MATCH(N:N,'Issue Code Table'!A:A,0)),IF(M105="Critical",6,IF(M105="Significant",5,IF(M105="Moderate",3,2))))</f>
        <v>5</v>
      </c>
    </row>
    <row r="106" spans="1:27" customFormat="1" ht="409.5" x14ac:dyDescent="0.25">
      <c r="A106" s="257" t="s">
        <v>2166</v>
      </c>
      <c r="B106" s="258" t="s">
        <v>180</v>
      </c>
      <c r="C106" s="259" t="s">
        <v>250</v>
      </c>
      <c r="D106" s="257" t="s">
        <v>206</v>
      </c>
      <c r="E106" s="257" t="s">
        <v>3640</v>
      </c>
      <c r="F106" s="257" t="s">
        <v>1145</v>
      </c>
      <c r="G106" s="257" t="s">
        <v>1146</v>
      </c>
      <c r="H106" s="258" t="s">
        <v>1147</v>
      </c>
      <c r="I106" s="55"/>
      <c r="J106" s="56"/>
      <c r="K106" s="54" t="s">
        <v>3641</v>
      </c>
      <c r="L106" s="54"/>
      <c r="M106" s="249" t="s">
        <v>140</v>
      </c>
      <c r="N106" s="250" t="s">
        <v>225</v>
      </c>
      <c r="O106" s="54" t="s">
        <v>226</v>
      </c>
      <c r="P106" s="293"/>
      <c r="Q106" s="54" t="s">
        <v>1113</v>
      </c>
      <c r="R106" s="54" t="s">
        <v>1148</v>
      </c>
      <c r="S106" s="257" t="s">
        <v>1149</v>
      </c>
      <c r="T106" s="257" t="s">
        <v>2167</v>
      </c>
      <c r="U106" s="257" t="s">
        <v>3506</v>
      </c>
      <c r="V106" s="296" t="s">
        <v>3507</v>
      </c>
      <c r="W106" s="289"/>
      <c r="Y106" s="289"/>
      <c r="AA106" s="130">
        <f>IF(OR(J106="Fail",ISBLANK(J106)),INDEX('Issue Code Table'!C:C,MATCH(N:N,'Issue Code Table'!A:A,0)),IF(M106="Critical",6,IF(M106="Significant",5,IF(M106="Moderate",3,2))))</f>
        <v>5</v>
      </c>
    </row>
    <row r="107" spans="1:27" customFormat="1" ht="89.25" x14ac:dyDescent="0.25">
      <c r="A107" s="257" t="s">
        <v>2168</v>
      </c>
      <c r="B107" s="258" t="s">
        <v>155</v>
      </c>
      <c r="C107" s="259" t="s">
        <v>1152</v>
      </c>
      <c r="D107" s="257" t="s">
        <v>206</v>
      </c>
      <c r="E107" s="257" t="s">
        <v>1153</v>
      </c>
      <c r="F107" s="257" t="s">
        <v>1154</v>
      </c>
      <c r="G107" s="257" t="s">
        <v>1155</v>
      </c>
      <c r="H107" s="258" t="s">
        <v>3642</v>
      </c>
      <c r="I107" s="55"/>
      <c r="J107" s="56"/>
      <c r="K107" s="54" t="s">
        <v>1156</v>
      </c>
      <c r="L107" s="55"/>
      <c r="M107" s="55" t="s">
        <v>151</v>
      </c>
      <c r="N107" s="55" t="s">
        <v>1157</v>
      </c>
      <c r="O107" s="54" t="s">
        <v>1158</v>
      </c>
      <c r="P107" s="293"/>
      <c r="Q107" s="54" t="s">
        <v>1159</v>
      </c>
      <c r="R107" s="54" t="s">
        <v>1160</v>
      </c>
      <c r="S107" s="257" t="s">
        <v>1161</v>
      </c>
      <c r="T107" s="257" t="s">
        <v>1162</v>
      </c>
      <c r="U107" s="257" t="s">
        <v>3508</v>
      </c>
      <c r="V107" s="257"/>
      <c r="W107" s="289"/>
      <c r="Y107" s="289"/>
      <c r="AA107" s="130">
        <f>IF(OR(J107="Fail",ISBLANK(J107)),INDEX('Issue Code Table'!C:C,MATCH(N:N,'Issue Code Table'!A:A,0)),IF(M107="Critical",6,IF(M107="Significant",5,IF(M107="Moderate",3,2))))</f>
        <v>4</v>
      </c>
    </row>
    <row r="108" spans="1:27" customFormat="1" ht="102" x14ac:dyDescent="0.25">
      <c r="A108" s="257" t="s">
        <v>2169</v>
      </c>
      <c r="B108" s="258" t="s">
        <v>951</v>
      </c>
      <c r="C108" s="259" t="s">
        <v>952</v>
      </c>
      <c r="D108" s="257" t="s">
        <v>206</v>
      </c>
      <c r="E108" s="257" t="s">
        <v>1164</v>
      </c>
      <c r="F108" s="257" t="s">
        <v>1165</v>
      </c>
      <c r="G108" s="257" t="s">
        <v>1166</v>
      </c>
      <c r="H108" s="258" t="s">
        <v>1167</v>
      </c>
      <c r="I108" s="55"/>
      <c r="J108" s="56"/>
      <c r="K108" s="54" t="s">
        <v>1168</v>
      </c>
      <c r="L108" s="55"/>
      <c r="M108" s="55" t="s">
        <v>151</v>
      </c>
      <c r="N108" s="55" t="s">
        <v>1169</v>
      </c>
      <c r="O108" s="54" t="s">
        <v>1170</v>
      </c>
      <c r="P108" s="293"/>
      <c r="Q108" s="54" t="s">
        <v>1171</v>
      </c>
      <c r="R108" s="54" t="s">
        <v>1172</v>
      </c>
      <c r="S108" s="257" t="s">
        <v>1173</v>
      </c>
      <c r="T108" s="257" t="s">
        <v>2170</v>
      </c>
      <c r="U108" s="295" t="s">
        <v>3643</v>
      </c>
      <c r="V108" s="257"/>
      <c r="W108" s="289"/>
      <c r="Y108" s="289"/>
      <c r="AA108" s="130">
        <f>IF(OR(J108="Fail",ISBLANK(J108)),INDEX('Issue Code Table'!C:C,MATCH(N:N,'Issue Code Table'!A:A,0)),IF(M108="Critical",6,IF(M108="Significant",5,IF(M108="Moderate",3,2))))</f>
        <v>4</v>
      </c>
    </row>
    <row r="109" spans="1:27" customFormat="1" ht="142.5" x14ac:dyDescent="0.25">
      <c r="A109" s="257" t="s">
        <v>2171</v>
      </c>
      <c r="B109" s="258" t="s">
        <v>445</v>
      </c>
      <c r="C109" s="259" t="s">
        <v>1118</v>
      </c>
      <c r="D109" s="257" t="s">
        <v>206</v>
      </c>
      <c r="E109" s="257" t="s">
        <v>1176</v>
      </c>
      <c r="F109" s="257" t="s">
        <v>1177</v>
      </c>
      <c r="G109" s="257" t="s">
        <v>1178</v>
      </c>
      <c r="H109" s="258" t="s">
        <v>1179</v>
      </c>
      <c r="I109" s="55"/>
      <c r="J109" s="56"/>
      <c r="K109" s="54" t="s">
        <v>1180</v>
      </c>
      <c r="L109" s="55"/>
      <c r="M109" s="55" t="s">
        <v>140</v>
      </c>
      <c r="N109" s="55" t="s">
        <v>329</v>
      </c>
      <c r="O109" s="54" t="s">
        <v>330</v>
      </c>
      <c r="P109" s="293"/>
      <c r="Q109" s="54" t="s">
        <v>1171</v>
      </c>
      <c r="R109" s="54" t="s">
        <v>1181</v>
      </c>
      <c r="S109" s="257" t="s">
        <v>1182</v>
      </c>
      <c r="T109" s="257" t="s">
        <v>2172</v>
      </c>
      <c r="U109" s="257" t="s">
        <v>3509</v>
      </c>
      <c r="V109" s="296" t="s">
        <v>3510</v>
      </c>
      <c r="W109" s="289"/>
      <c r="Y109" s="289"/>
      <c r="AA109" s="130">
        <f>IF(OR(J109="Fail",ISBLANK(J109)),INDEX('Issue Code Table'!C:C,MATCH(N:N,'Issue Code Table'!A:A,0)),IF(M109="Critical",6,IF(M109="Significant",5,IF(M109="Moderate",3,2))))</f>
        <v>5</v>
      </c>
    </row>
    <row r="110" spans="1:27" customFormat="1" ht="76.5" x14ac:dyDescent="0.25">
      <c r="A110" s="257" t="s">
        <v>2173</v>
      </c>
      <c r="B110" s="258" t="s">
        <v>951</v>
      </c>
      <c r="C110" s="259" t="s">
        <v>952</v>
      </c>
      <c r="D110" s="257" t="s">
        <v>206</v>
      </c>
      <c r="E110" s="257" t="s">
        <v>1185</v>
      </c>
      <c r="F110" s="257" t="s">
        <v>1186</v>
      </c>
      <c r="G110" s="257" t="s">
        <v>2174</v>
      </c>
      <c r="H110" s="258" t="s">
        <v>1188</v>
      </c>
      <c r="I110" s="55"/>
      <c r="J110" s="56"/>
      <c r="K110" s="54" t="s">
        <v>1189</v>
      </c>
      <c r="L110" s="55"/>
      <c r="M110" s="55" t="s">
        <v>151</v>
      </c>
      <c r="N110" s="55" t="s">
        <v>1169</v>
      </c>
      <c r="O110" s="54" t="s">
        <v>1170</v>
      </c>
      <c r="P110" s="293"/>
      <c r="Q110" s="54" t="s">
        <v>1190</v>
      </c>
      <c r="R110" s="54" t="s">
        <v>1191</v>
      </c>
      <c r="S110" s="257" t="s">
        <v>1192</v>
      </c>
      <c r="T110" s="257" t="s">
        <v>2175</v>
      </c>
      <c r="U110" s="257" t="s">
        <v>3511</v>
      </c>
      <c r="V110" s="257"/>
      <c r="W110" s="289"/>
      <c r="Y110" s="289"/>
      <c r="AA110" s="130">
        <f>IF(OR(J110="Fail",ISBLANK(J110)),INDEX('Issue Code Table'!C:C,MATCH(N:N,'Issue Code Table'!A:A,0)),IF(M110="Critical",6,IF(M110="Significant",5,IF(M110="Moderate",3,2))))</f>
        <v>4</v>
      </c>
    </row>
    <row r="111" spans="1:27" customFormat="1" ht="318.75" x14ac:dyDescent="0.25">
      <c r="A111" s="257" t="s">
        <v>2176</v>
      </c>
      <c r="B111" s="258" t="s">
        <v>951</v>
      </c>
      <c r="C111" s="259" t="s">
        <v>952</v>
      </c>
      <c r="D111" s="257" t="s">
        <v>206</v>
      </c>
      <c r="E111" s="257" t="s">
        <v>1195</v>
      </c>
      <c r="F111" s="257" t="s">
        <v>1196</v>
      </c>
      <c r="G111" s="257" t="s">
        <v>1197</v>
      </c>
      <c r="H111" s="258" t="s">
        <v>1198</v>
      </c>
      <c r="I111" s="55"/>
      <c r="J111" s="56"/>
      <c r="K111" s="54" t="s">
        <v>1199</v>
      </c>
      <c r="L111" s="55"/>
      <c r="M111" s="55" t="s">
        <v>151</v>
      </c>
      <c r="N111" s="55" t="s">
        <v>1200</v>
      </c>
      <c r="O111" s="54" t="s">
        <v>1201</v>
      </c>
      <c r="P111" s="293"/>
      <c r="Q111" s="54" t="s">
        <v>1190</v>
      </c>
      <c r="R111" s="54" t="s">
        <v>1202</v>
      </c>
      <c r="S111" s="257" t="s">
        <v>1203</v>
      </c>
      <c r="T111" s="257" t="s">
        <v>2177</v>
      </c>
      <c r="U111" s="257" t="s">
        <v>3512</v>
      </c>
      <c r="V111" s="257"/>
      <c r="W111" s="289"/>
      <c r="Y111" s="289"/>
      <c r="AA111" s="130">
        <f>IF(OR(J111="Fail",ISBLANK(J111)),INDEX('Issue Code Table'!C:C,MATCH(N:N,'Issue Code Table'!A:A,0)),IF(M111="Critical",6,IF(M111="Significant",5,IF(M111="Moderate",3,2))))</f>
        <v>5</v>
      </c>
    </row>
    <row r="112" spans="1:27" customFormat="1" ht="89.25" x14ac:dyDescent="0.25">
      <c r="A112" s="257" t="s">
        <v>2178</v>
      </c>
      <c r="B112" s="258" t="s">
        <v>445</v>
      </c>
      <c r="C112" s="74" t="s">
        <v>446</v>
      </c>
      <c r="D112" s="257" t="s">
        <v>206</v>
      </c>
      <c r="E112" s="257" t="s">
        <v>1206</v>
      </c>
      <c r="F112" s="257" t="s">
        <v>1207</v>
      </c>
      <c r="G112" s="257" t="s">
        <v>1208</v>
      </c>
      <c r="H112" s="258" t="s">
        <v>1209</v>
      </c>
      <c r="I112" s="55"/>
      <c r="J112" s="56"/>
      <c r="K112" s="54" t="s">
        <v>1210</v>
      </c>
      <c r="L112" s="55"/>
      <c r="M112" s="55" t="s">
        <v>151</v>
      </c>
      <c r="N112" s="55" t="s">
        <v>177</v>
      </c>
      <c r="O112" s="54" t="s">
        <v>178</v>
      </c>
      <c r="P112" s="293"/>
      <c r="Q112" s="54" t="s">
        <v>1190</v>
      </c>
      <c r="R112" s="54" t="s">
        <v>1211</v>
      </c>
      <c r="S112" s="257" t="s">
        <v>1182</v>
      </c>
      <c r="T112" s="257" t="s">
        <v>2179</v>
      </c>
      <c r="U112" s="257" t="s">
        <v>3644</v>
      </c>
      <c r="V112" s="257"/>
      <c r="W112" s="289"/>
      <c r="Y112" s="289"/>
      <c r="AA112" s="130">
        <f>IF(OR(J112="Fail",ISBLANK(J112)),INDEX('Issue Code Table'!C:C,MATCH(N:N,'Issue Code Table'!A:A,0)),IF(M112="Critical",6,IF(M112="Significant",5,IF(M112="Moderate",3,2))))</f>
        <v>4</v>
      </c>
    </row>
    <row r="113" spans="1:27" customFormat="1" ht="153" x14ac:dyDescent="0.25">
      <c r="A113" s="257" t="s">
        <v>2180</v>
      </c>
      <c r="B113" s="258" t="s">
        <v>951</v>
      </c>
      <c r="C113" s="259" t="s">
        <v>952</v>
      </c>
      <c r="D113" s="257" t="s">
        <v>206</v>
      </c>
      <c r="E113" s="257" t="s">
        <v>1214</v>
      </c>
      <c r="F113" s="257" t="s">
        <v>1215</v>
      </c>
      <c r="G113" s="257" t="s">
        <v>1216</v>
      </c>
      <c r="H113" s="258" t="s">
        <v>1217</v>
      </c>
      <c r="I113" s="55"/>
      <c r="J113" s="56"/>
      <c r="K113" s="54" t="s">
        <v>1218</v>
      </c>
      <c r="L113" s="55"/>
      <c r="M113" s="55" t="s">
        <v>198</v>
      </c>
      <c r="N113" s="55" t="s">
        <v>1169</v>
      </c>
      <c r="O113" s="54" t="s">
        <v>1170</v>
      </c>
      <c r="P113" s="293"/>
      <c r="Q113" s="54" t="s">
        <v>1190</v>
      </c>
      <c r="R113" s="54" t="s">
        <v>1219</v>
      </c>
      <c r="S113" s="257" t="s">
        <v>1220</v>
      </c>
      <c r="T113" s="257" t="s">
        <v>2181</v>
      </c>
      <c r="U113" s="257" t="s">
        <v>3686</v>
      </c>
      <c r="V113" s="257"/>
      <c r="W113" s="289"/>
      <c r="Y113" s="289"/>
      <c r="AA113" s="130">
        <f>IF(OR(J113="Fail",ISBLANK(J113)),INDEX('Issue Code Table'!C:C,MATCH(N:N,'Issue Code Table'!A:A,0)),IF(M113="Critical",6,IF(M113="Significant",5,IF(M113="Moderate",3,2))))</f>
        <v>4</v>
      </c>
    </row>
    <row r="114" spans="1:27" customFormat="1" ht="242.25" x14ac:dyDescent="0.25">
      <c r="A114" s="257" t="s">
        <v>2182</v>
      </c>
      <c r="B114" s="258" t="s">
        <v>180</v>
      </c>
      <c r="C114" s="259" t="s">
        <v>181</v>
      </c>
      <c r="D114" s="257" t="s">
        <v>206</v>
      </c>
      <c r="E114" s="257" t="s">
        <v>1223</v>
      </c>
      <c r="F114" s="257" t="s">
        <v>1224</v>
      </c>
      <c r="G114" s="257" t="s">
        <v>1225</v>
      </c>
      <c r="H114" s="258" t="s">
        <v>1226</v>
      </c>
      <c r="I114" s="55"/>
      <c r="J114" s="56"/>
      <c r="K114" s="54" t="s">
        <v>1227</v>
      </c>
      <c r="L114" s="55"/>
      <c r="M114" s="55" t="s">
        <v>140</v>
      </c>
      <c r="N114" s="55" t="s">
        <v>1228</v>
      </c>
      <c r="O114" s="54" t="s">
        <v>1229</v>
      </c>
      <c r="P114" s="293"/>
      <c r="Q114" s="54" t="s">
        <v>1190</v>
      </c>
      <c r="R114" s="54" t="s">
        <v>1230</v>
      </c>
      <c r="S114" s="257" t="s">
        <v>1231</v>
      </c>
      <c r="T114" s="257" t="s">
        <v>2183</v>
      </c>
      <c r="U114" s="257" t="s">
        <v>3687</v>
      </c>
      <c r="V114" s="257" t="s">
        <v>1233</v>
      </c>
      <c r="W114" s="289"/>
      <c r="Y114" s="289"/>
      <c r="AA114" s="130">
        <f>IF(OR(J114="Fail",ISBLANK(J114)),INDEX('Issue Code Table'!C:C,MATCH(N:N,'Issue Code Table'!A:A,0)),IF(M114="Critical",6,IF(M114="Significant",5,IF(M114="Moderate",3,2))))</f>
        <v>6</v>
      </c>
    </row>
    <row r="115" spans="1:27" customFormat="1" ht="76.5" x14ac:dyDescent="0.25">
      <c r="A115" s="257" t="s">
        <v>2184</v>
      </c>
      <c r="B115" s="258" t="s">
        <v>180</v>
      </c>
      <c r="C115" s="259" t="s">
        <v>181</v>
      </c>
      <c r="D115" s="257" t="s">
        <v>206</v>
      </c>
      <c r="E115" s="257" t="s">
        <v>1235</v>
      </c>
      <c r="F115" s="257" t="s">
        <v>1236</v>
      </c>
      <c r="G115" s="257" t="s">
        <v>2185</v>
      </c>
      <c r="H115" s="258" t="s">
        <v>1238</v>
      </c>
      <c r="I115" s="55"/>
      <c r="J115" s="56"/>
      <c r="K115" s="54" t="s">
        <v>1239</v>
      </c>
      <c r="L115" s="55"/>
      <c r="M115" s="55" t="s">
        <v>151</v>
      </c>
      <c r="N115" s="55" t="s">
        <v>1169</v>
      </c>
      <c r="O115" s="54" t="s">
        <v>1170</v>
      </c>
      <c r="P115" s="293"/>
      <c r="Q115" s="54" t="s">
        <v>1240</v>
      </c>
      <c r="R115" s="54" t="s">
        <v>1241</v>
      </c>
      <c r="S115" s="257" t="s">
        <v>1242</v>
      </c>
      <c r="T115" s="257" t="s">
        <v>2186</v>
      </c>
      <c r="U115" s="257" t="s">
        <v>3688</v>
      </c>
      <c r="V115" s="257"/>
      <c r="W115" s="289"/>
      <c r="Y115" s="289"/>
      <c r="AA115" s="130">
        <f>IF(OR(J115="Fail",ISBLANK(J115)),INDEX('Issue Code Table'!C:C,MATCH(N:N,'Issue Code Table'!A:A,0)),IF(M115="Critical",6,IF(M115="Significant",5,IF(M115="Moderate",3,2))))</f>
        <v>4</v>
      </c>
    </row>
    <row r="116" spans="1:27" customFormat="1" ht="409.5" x14ac:dyDescent="0.25">
      <c r="A116" s="257" t="s">
        <v>2187</v>
      </c>
      <c r="B116" s="258" t="s">
        <v>188</v>
      </c>
      <c r="C116" s="263" t="s">
        <v>189</v>
      </c>
      <c r="D116" s="257" t="s">
        <v>206</v>
      </c>
      <c r="E116" s="257" t="s">
        <v>1245</v>
      </c>
      <c r="F116" s="257" t="s">
        <v>1246</v>
      </c>
      <c r="G116" s="257" t="s">
        <v>1247</v>
      </c>
      <c r="H116" s="258" t="s">
        <v>1248</v>
      </c>
      <c r="I116" s="55"/>
      <c r="J116" s="56"/>
      <c r="K116" s="54" t="s">
        <v>1249</v>
      </c>
      <c r="L116" s="55"/>
      <c r="M116" s="55" t="s">
        <v>151</v>
      </c>
      <c r="N116" s="55" t="s">
        <v>1200</v>
      </c>
      <c r="O116" s="54" t="s">
        <v>1201</v>
      </c>
      <c r="P116" s="293"/>
      <c r="Q116" s="54" t="s">
        <v>1240</v>
      </c>
      <c r="R116" s="54" t="s">
        <v>1250</v>
      </c>
      <c r="S116" s="257" t="s">
        <v>1251</v>
      </c>
      <c r="T116" s="257" t="s">
        <v>1252</v>
      </c>
      <c r="U116" s="257" t="s">
        <v>3607</v>
      </c>
      <c r="V116" s="257"/>
      <c r="W116" s="289"/>
      <c r="Y116" s="289"/>
      <c r="AA116" s="130">
        <f>IF(OR(J116="Fail",ISBLANK(J116)),INDEX('Issue Code Table'!C:C,MATCH(N:N,'Issue Code Table'!A:A,0)),IF(M116="Critical",6,IF(M116="Significant",5,IF(M116="Moderate",3,2))))</f>
        <v>5</v>
      </c>
    </row>
    <row r="117" spans="1:27" customFormat="1" ht="127.5" x14ac:dyDescent="0.25">
      <c r="A117" s="257" t="s">
        <v>2188</v>
      </c>
      <c r="B117" s="258" t="s">
        <v>445</v>
      </c>
      <c r="C117" s="74" t="s">
        <v>446</v>
      </c>
      <c r="D117" s="257" t="s">
        <v>206</v>
      </c>
      <c r="E117" s="257" t="s">
        <v>1254</v>
      </c>
      <c r="F117" s="257" t="s">
        <v>1255</v>
      </c>
      <c r="G117" s="257" t="s">
        <v>1256</v>
      </c>
      <c r="H117" s="258" t="s">
        <v>1257</v>
      </c>
      <c r="I117" s="54"/>
      <c r="J117" s="56"/>
      <c r="K117" s="54" t="s">
        <v>1249</v>
      </c>
      <c r="L117" s="55"/>
      <c r="M117" s="55" t="s">
        <v>151</v>
      </c>
      <c r="N117" s="55" t="s">
        <v>177</v>
      </c>
      <c r="O117" s="54" t="s">
        <v>178</v>
      </c>
      <c r="P117" s="293"/>
      <c r="Q117" s="54" t="s">
        <v>1240</v>
      </c>
      <c r="R117" s="54" t="s">
        <v>1258</v>
      </c>
      <c r="S117" s="257" t="s">
        <v>1259</v>
      </c>
      <c r="T117" s="257" t="s">
        <v>1260</v>
      </c>
      <c r="U117" s="257" t="s">
        <v>1261</v>
      </c>
      <c r="V117" s="257"/>
      <c r="W117" s="289"/>
      <c r="Y117" s="289"/>
      <c r="AA117" s="130">
        <f>IF(OR(J117="Fail",ISBLANK(J117)),INDEX('Issue Code Table'!C:C,MATCH(N:N,'Issue Code Table'!A:A,0)),IF(M117="Critical",6,IF(M117="Significant",5,IF(M117="Moderate",3,2))))</f>
        <v>4</v>
      </c>
    </row>
    <row r="118" spans="1:27" customFormat="1" ht="178.5" x14ac:dyDescent="0.25">
      <c r="A118" s="257" t="s">
        <v>2189</v>
      </c>
      <c r="B118" s="258" t="s">
        <v>951</v>
      </c>
      <c r="C118" s="259" t="s">
        <v>952</v>
      </c>
      <c r="D118" s="257" t="s">
        <v>206</v>
      </c>
      <c r="E118" s="257" t="s">
        <v>1263</v>
      </c>
      <c r="F118" s="257" t="s">
        <v>1264</v>
      </c>
      <c r="G118" s="257" t="s">
        <v>1265</v>
      </c>
      <c r="H118" s="258" t="s">
        <v>1266</v>
      </c>
      <c r="I118" s="55"/>
      <c r="J118" s="56"/>
      <c r="K118" s="54" t="s">
        <v>1218</v>
      </c>
      <c r="L118" s="55"/>
      <c r="M118" s="55" t="s">
        <v>198</v>
      </c>
      <c r="N118" s="55" t="s">
        <v>1169</v>
      </c>
      <c r="O118" s="54" t="s">
        <v>1170</v>
      </c>
      <c r="P118" s="293"/>
      <c r="Q118" s="54" t="s">
        <v>1240</v>
      </c>
      <c r="R118" s="54" t="s">
        <v>1267</v>
      </c>
      <c r="S118" s="257" t="s">
        <v>1220</v>
      </c>
      <c r="T118" s="257" t="s">
        <v>2190</v>
      </c>
      <c r="U118" s="257" t="s">
        <v>3608</v>
      </c>
      <c r="V118" s="257"/>
      <c r="W118" s="289"/>
      <c r="Y118" s="289"/>
      <c r="AA118" s="130">
        <f>IF(OR(J118="Fail",ISBLANK(J118)),INDEX('Issue Code Table'!C:C,MATCH(N:N,'Issue Code Table'!A:A,0)),IF(M118="Critical",6,IF(M118="Significant",5,IF(M118="Moderate",3,2))))</f>
        <v>4</v>
      </c>
    </row>
    <row r="119" spans="1:27" customFormat="1" ht="242.25" x14ac:dyDescent="0.25">
      <c r="A119" s="257" t="s">
        <v>2191</v>
      </c>
      <c r="B119" s="258" t="s">
        <v>180</v>
      </c>
      <c r="C119" s="259" t="s">
        <v>181</v>
      </c>
      <c r="D119" s="257" t="s">
        <v>206</v>
      </c>
      <c r="E119" s="257" t="s">
        <v>1271</v>
      </c>
      <c r="F119" s="257" t="s">
        <v>1272</v>
      </c>
      <c r="G119" s="257" t="s">
        <v>1273</v>
      </c>
      <c r="H119" s="258" t="s">
        <v>1274</v>
      </c>
      <c r="I119" s="55"/>
      <c r="J119" s="56"/>
      <c r="K119" s="54" t="s">
        <v>1227</v>
      </c>
      <c r="L119" s="55"/>
      <c r="M119" s="55" t="s">
        <v>140</v>
      </c>
      <c r="N119" s="55" t="s">
        <v>1228</v>
      </c>
      <c r="O119" s="54" t="s">
        <v>1229</v>
      </c>
      <c r="P119" s="293"/>
      <c r="Q119" s="54" t="s">
        <v>1240</v>
      </c>
      <c r="R119" s="54" t="s">
        <v>1275</v>
      </c>
      <c r="S119" s="257" t="s">
        <v>1276</v>
      </c>
      <c r="T119" s="257" t="s">
        <v>1277</v>
      </c>
      <c r="U119" s="257" t="s">
        <v>1278</v>
      </c>
      <c r="V119" s="257" t="s">
        <v>1279</v>
      </c>
      <c r="W119" s="289"/>
      <c r="Y119" s="289"/>
      <c r="AA119" s="130">
        <f>IF(OR(J119="Fail",ISBLANK(J119)),INDEX('Issue Code Table'!C:C,MATCH(N:N,'Issue Code Table'!A:A,0)),IF(M119="Critical",6,IF(M119="Significant",5,IF(M119="Moderate",3,2))))</f>
        <v>6</v>
      </c>
    </row>
    <row r="120" spans="1:27" customFormat="1" ht="114" x14ac:dyDescent="0.25">
      <c r="A120" s="257" t="s">
        <v>2192</v>
      </c>
      <c r="B120" s="258" t="s">
        <v>322</v>
      </c>
      <c r="C120" s="259" t="s">
        <v>323</v>
      </c>
      <c r="D120" s="257" t="s">
        <v>219</v>
      </c>
      <c r="E120" s="257" t="s">
        <v>3647</v>
      </c>
      <c r="F120" s="257" t="s">
        <v>1281</v>
      </c>
      <c r="G120" s="257" t="s">
        <v>2193</v>
      </c>
      <c r="H120" s="258" t="s">
        <v>1283</v>
      </c>
      <c r="I120" s="55"/>
      <c r="J120" s="56"/>
      <c r="K120" s="54" t="s">
        <v>1284</v>
      </c>
      <c r="L120" s="55"/>
      <c r="M120" s="55" t="s">
        <v>140</v>
      </c>
      <c r="N120" s="55" t="s">
        <v>329</v>
      </c>
      <c r="O120" s="54" t="s">
        <v>330</v>
      </c>
      <c r="P120" s="293"/>
      <c r="Q120" s="54" t="s">
        <v>1285</v>
      </c>
      <c r="R120" s="54" t="s">
        <v>1286</v>
      </c>
      <c r="S120" s="257" t="s">
        <v>1287</v>
      </c>
      <c r="T120" s="257" t="s">
        <v>1288</v>
      </c>
      <c r="U120" s="257" t="s">
        <v>3515</v>
      </c>
      <c r="V120" s="296" t="s">
        <v>3516</v>
      </c>
      <c r="W120" s="289"/>
      <c r="Y120" s="289"/>
      <c r="AA120" s="130">
        <f>IF(OR(J120="Fail",ISBLANK(J120)),INDEX('Issue Code Table'!C:C,MATCH(N:N,'Issue Code Table'!A:A,0)),IF(M120="Critical",6,IF(M120="Significant",5,IF(M120="Moderate",3,2))))</f>
        <v>5</v>
      </c>
    </row>
    <row r="121" spans="1:27" customFormat="1" ht="165.75" x14ac:dyDescent="0.25">
      <c r="A121" s="257" t="s">
        <v>2194</v>
      </c>
      <c r="B121" s="258" t="s">
        <v>445</v>
      </c>
      <c r="C121" s="259" t="s">
        <v>1118</v>
      </c>
      <c r="D121" s="257" t="s">
        <v>219</v>
      </c>
      <c r="E121" s="257" t="s">
        <v>3648</v>
      </c>
      <c r="F121" s="257" t="s">
        <v>1290</v>
      </c>
      <c r="G121" s="257" t="s">
        <v>1291</v>
      </c>
      <c r="H121" s="258" t="s">
        <v>1292</v>
      </c>
      <c r="I121" s="55"/>
      <c r="J121" s="56"/>
      <c r="K121" s="54" t="s">
        <v>1293</v>
      </c>
      <c r="L121" s="55"/>
      <c r="M121" s="55" t="s">
        <v>140</v>
      </c>
      <c r="N121" s="55" t="s">
        <v>329</v>
      </c>
      <c r="O121" s="54" t="s">
        <v>330</v>
      </c>
      <c r="P121" s="293"/>
      <c r="Q121" s="54" t="s">
        <v>1285</v>
      </c>
      <c r="R121" s="54" t="s">
        <v>1294</v>
      </c>
      <c r="S121" s="257" t="s">
        <v>1295</v>
      </c>
      <c r="T121" s="257" t="s">
        <v>2195</v>
      </c>
      <c r="U121" s="257" t="s">
        <v>3517</v>
      </c>
      <c r="V121" s="296" t="s">
        <v>3649</v>
      </c>
      <c r="W121" s="289"/>
      <c r="Y121" s="289"/>
      <c r="AA121" s="130">
        <f>IF(OR(J121="Fail",ISBLANK(J121)),INDEX('Issue Code Table'!C:C,MATCH(N:N,'Issue Code Table'!A:A,0)),IF(M121="Critical",6,IF(M121="Significant",5,IF(M121="Moderate",3,2))))</f>
        <v>5</v>
      </c>
    </row>
    <row r="122" spans="1:27" customFormat="1" ht="89.25" x14ac:dyDescent="0.25">
      <c r="A122" s="257" t="s">
        <v>2196</v>
      </c>
      <c r="B122" s="258" t="s">
        <v>322</v>
      </c>
      <c r="C122" s="259" t="s">
        <v>323</v>
      </c>
      <c r="D122" s="257" t="s">
        <v>219</v>
      </c>
      <c r="E122" s="257" t="s">
        <v>1298</v>
      </c>
      <c r="F122" s="257" t="s">
        <v>1299</v>
      </c>
      <c r="G122" s="257" t="s">
        <v>2197</v>
      </c>
      <c r="H122" s="258" t="s">
        <v>1301</v>
      </c>
      <c r="I122" s="55"/>
      <c r="J122" s="56"/>
      <c r="K122" s="54" t="s">
        <v>1302</v>
      </c>
      <c r="L122" s="55"/>
      <c r="M122" s="55" t="s">
        <v>151</v>
      </c>
      <c r="N122" s="55" t="s">
        <v>1303</v>
      </c>
      <c r="O122" s="54" t="s">
        <v>1304</v>
      </c>
      <c r="P122" s="293"/>
      <c r="Q122" s="54" t="s">
        <v>1305</v>
      </c>
      <c r="R122" s="54" t="s">
        <v>1306</v>
      </c>
      <c r="S122" s="257" t="s">
        <v>1307</v>
      </c>
      <c r="T122" s="257" t="s">
        <v>2198</v>
      </c>
      <c r="U122" s="257" t="s">
        <v>3650</v>
      </c>
      <c r="V122" s="257"/>
      <c r="W122" s="289"/>
      <c r="Y122" s="289"/>
      <c r="AA122" s="130">
        <f>IF(OR(J122="Fail",ISBLANK(J122)),INDEX('Issue Code Table'!C:C,MATCH(N:N,'Issue Code Table'!A:A,0)),IF(M122="Critical",6,IF(M122="Significant",5,IF(M122="Moderate",3,2))))</f>
        <v>4</v>
      </c>
    </row>
    <row r="123" spans="1:27" customFormat="1" ht="114.75" x14ac:dyDescent="0.25">
      <c r="A123" s="257" t="s">
        <v>2199</v>
      </c>
      <c r="B123" s="258" t="s">
        <v>445</v>
      </c>
      <c r="C123" s="259" t="s">
        <v>1118</v>
      </c>
      <c r="D123" s="257" t="s">
        <v>219</v>
      </c>
      <c r="E123" s="257" t="s">
        <v>1310</v>
      </c>
      <c r="F123" s="257" t="s">
        <v>1311</v>
      </c>
      <c r="G123" s="257" t="s">
        <v>2200</v>
      </c>
      <c r="H123" s="258" t="s">
        <v>1313</v>
      </c>
      <c r="I123" s="55"/>
      <c r="J123" s="56"/>
      <c r="K123" s="54" t="s">
        <v>1314</v>
      </c>
      <c r="L123" s="55"/>
      <c r="M123" s="55" t="s">
        <v>140</v>
      </c>
      <c r="N123" s="55" t="s">
        <v>329</v>
      </c>
      <c r="O123" s="54" t="s">
        <v>330</v>
      </c>
      <c r="P123" s="293"/>
      <c r="Q123" s="54" t="s">
        <v>1305</v>
      </c>
      <c r="R123" s="54" t="s">
        <v>1315</v>
      </c>
      <c r="S123" s="257" t="s">
        <v>1316</v>
      </c>
      <c r="T123" s="257" t="s">
        <v>2201</v>
      </c>
      <c r="U123" s="257" t="s">
        <v>3518</v>
      </c>
      <c r="V123" s="257" t="s">
        <v>1318</v>
      </c>
      <c r="W123" s="289"/>
      <c r="Y123" s="289"/>
      <c r="AA123" s="130">
        <f>IF(OR(J123="Fail",ISBLANK(J123)),INDEX('Issue Code Table'!C:C,MATCH(N:N,'Issue Code Table'!A:A,0)),IF(M123="Critical",6,IF(M123="Significant",5,IF(M123="Moderate",3,2))))</f>
        <v>5</v>
      </c>
    </row>
    <row r="124" spans="1:27" customFormat="1" ht="114.75" x14ac:dyDescent="0.25">
      <c r="A124" s="257" t="s">
        <v>2202</v>
      </c>
      <c r="B124" s="258" t="s">
        <v>445</v>
      </c>
      <c r="C124" s="259" t="s">
        <v>1118</v>
      </c>
      <c r="D124" s="257" t="s">
        <v>219</v>
      </c>
      <c r="E124" s="257" t="s">
        <v>1320</v>
      </c>
      <c r="F124" s="257" t="s">
        <v>1321</v>
      </c>
      <c r="G124" s="257" t="s">
        <v>2203</v>
      </c>
      <c r="H124" s="258" t="s">
        <v>1323</v>
      </c>
      <c r="I124" s="55"/>
      <c r="J124" s="56"/>
      <c r="K124" s="54" t="s">
        <v>1324</v>
      </c>
      <c r="L124" s="55"/>
      <c r="M124" s="55" t="s">
        <v>140</v>
      </c>
      <c r="N124" s="55" t="s">
        <v>329</v>
      </c>
      <c r="O124" s="54" t="s">
        <v>330</v>
      </c>
      <c r="P124" s="293"/>
      <c r="Q124" s="54" t="s">
        <v>1305</v>
      </c>
      <c r="R124" s="54" t="s">
        <v>1325</v>
      </c>
      <c r="S124" s="257" t="s">
        <v>1326</v>
      </c>
      <c r="T124" s="257" t="s">
        <v>2204</v>
      </c>
      <c r="U124" s="257" t="s">
        <v>3519</v>
      </c>
      <c r="V124" s="257" t="s">
        <v>1328</v>
      </c>
      <c r="W124" s="289"/>
      <c r="Y124" s="289"/>
      <c r="AA124" s="130">
        <f>IF(OR(J124="Fail",ISBLANK(J124)),INDEX('Issue Code Table'!C:C,MATCH(N:N,'Issue Code Table'!A:A,0)),IF(M124="Critical",6,IF(M124="Significant",5,IF(M124="Moderate",3,2))))</f>
        <v>5</v>
      </c>
    </row>
    <row r="125" spans="1:27" customFormat="1" ht="127.5" x14ac:dyDescent="0.25">
      <c r="A125" s="257" t="s">
        <v>2205</v>
      </c>
      <c r="B125" s="258" t="s">
        <v>445</v>
      </c>
      <c r="C125" s="259" t="s">
        <v>1118</v>
      </c>
      <c r="D125" s="257" t="s">
        <v>219</v>
      </c>
      <c r="E125" s="257" t="s">
        <v>1330</v>
      </c>
      <c r="F125" s="257" t="s">
        <v>1331</v>
      </c>
      <c r="G125" s="257" t="s">
        <v>2206</v>
      </c>
      <c r="H125" s="258" t="s">
        <v>1333</v>
      </c>
      <c r="I125" s="55"/>
      <c r="J125" s="56"/>
      <c r="K125" s="54" t="s">
        <v>1334</v>
      </c>
      <c r="L125" s="55"/>
      <c r="M125" s="55" t="s">
        <v>140</v>
      </c>
      <c r="N125" s="55" t="s">
        <v>329</v>
      </c>
      <c r="O125" s="54" t="s">
        <v>330</v>
      </c>
      <c r="P125" s="293"/>
      <c r="Q125" s="54" t="s">
        <v>1305</v>
      </c>
      <c r="R125" s="54" t="s">
        <v>1335</v>
      </c>
      <c r="S125" s="257" t="s">
        <v>1326</v>
      </c>
      <c r="T125" s="257" t="s">
        <v>2207</v>
      </c>
      <c r="U125" s="257" t="s">
        <v>3520</v>
      </c>
      <c r="V125" s="257" t="s">
        <v>1337</v>
      </c>
      <c r="W125" s="289"/>
      <c r="Y125" s="289"/>
      <c r="AA125" s="130">
        <f>IF(OR(J125="Fail",ISBLANK(J125)),INDEX('Issue Code Table'!C:C,MATCH(N:N,'Issue Code Table'!A:A,0)),IF(M125="Critical",6,IF(M125="Significant",5,IF(M125="Moderate",3,2))))</f>
        <v>5</v>
      </c>
    </row>
    <row r="126" spans="1:27" customFormat="1" ht="127.5" x14ac:dyDescent="0.25">
      <c r="A126" s="257" t="s">
        <v>2208</v>
      </c>
      <c r="B126" s="258" t="s">
        <v>445</v>
      </c>
      <c r="C126" s="259" t="s">
        <v>1118</v>
      </c>
      <c r="D126" s="257" t="s">
        <v>219</v>
      </c>
      <c r="E126" s="257" t="s">
        <v>1339</v>
      </c>
      <c r="F126" s="257" t="s">
        <v>1340</v>
      </c>
      <c r="G126" s="257" t="s">
        <v>2209</v>
      </c>
      <c r="H126" s="258" t="s">
        <v>1342</v>
      </c>
      <c r="I126" s="55"/>
      <c r="J126" s="56"/>
      <c r="K126" s="54" t="s">
        <v>1343</v>
      </c>
      <c r="L126" s="55"/>
      <c r="M126" s="55" t="s">
        <v>140</v>
      </c>
      <c r="N126" s="55" t="s">
        <v>329</v>
      </c>
      <c r="O126" s="54" t="s">
        <v>330</v>
      </c>
      <c r="P126" s="293"/>
      <c r="Q126" s="54" t="s">
        <v>1305</v>
      </c>
      <c r="R126" s="54" t="s">
        <v>1344</v>
      </c>
      <c r="S126" s="257" t="s">
        <v>1326</v>
      </c>
      <c r="T126" s="257" t="s">
        <v>2210</v>
      </c>
      <c r="U126" s="257" t="s">
        <v>3521</v>
      </c>
      <c r="V126" s="257" t="s">
        <v>1346</v>
      </c>
      <c r="W126" s="289"/>
      <c r="Y126" s="289"/>
      <c r="AA126" s="130">
        <f>IF(OR(J126="Fail",ISBLANK(J126)),INDEX('Issue Code Table'!C:C,MATCH(N:N,'Issue Code Table'!A:A,0)),IF(M126="Critical",6,IF(M126="Significant",5,IF(M126="Moderate",3,2))))</f>
        <v>5</v>
      </c>
    </row>
    <row r="127" spans="1:27" customFormat="1" ht="127.5" x14ac:dyDescent="0.25">
      <c r="A127" s="257" t="s">
        <v>2211</v>
      </c>
      <c r="B127" s="258" t="s">
        <v>445</v>
      </c>
      <c r="C127" s="259" t="s">
        <v>1118</v>
      </c>
      <c r="D127" s="257" t="s">
        <v>219</v>
      </c>
      <c r="E127" s="257" t="s">
        <v>1348</v>
      </c>
      <c r="F127" s="257" t="s">
        <v>1349</v>
      </c>
      <c r="G127" s="257" t="s">
        <v>2212</v>
      </c>
      <c r="H127" s="258" t="s">
        <v>1351</v>
      </c>
      <c r="I127" s="55"/>
      <c r="J127" s="56"/>
      <c r="K127" s="54" t="s">
        <v>1352</v>
      </c>
      <c r="L127" s="55"/>
      <c r="M127" s="55" t="s">
        <v>140</v>
      </c>
      <c r="N127" s="55" t="s">
        <v>329</v>
      </c>
      <c r="O127" s="54" t="s">
        <v>330</v>
      </c>
      <c r="P127" s="293"/>
      <c r="Q127" s="54" t="s">
        <v>1305</v>
      </c>
      <c r="R127" s="54" t="s">
        <v>1353</v>
      </c>
      <c r="S127" s="257" t="s">
        <v>1326</v>
      </c>
      <c r="T127" s="257" t="s">
        <v>2213</v>
      </c>
      <c r="U127" s="257" t="s">
        <v>3522</v>
      </c>
      <c r="V127" s="257" t="s">
        <v>1355</v>
      </c>
      <c r="W127" s="289"/>
      <c r="Y127" s="289"/>
      <c r="AA127" s="130">
        <f>IF(OR(J127="Fail",ISBLANK(J127)),INDEX('Issue Code Table'!C:C,MATCH(N:N,'Issue Code Table'!A:A,0)),IF(M127="Critical",6,IF(M127="Significant",5,IF(M127="Moderate",3,2))))</f>
        <v>5</v>
      </c>
    </row>
    <row r="128" spans="1:27" customFormat="1" ht="165.75" x14ac:dyDescent="0.25">
      <c r="A128" s="257" t="s">
        <v>2214</v>
      </c>
      <c r="B128" s="258" t="s">
        <v>445</v>
      </c>
      <c r="C128" s="259" t="s">
        <v>1118</v>
      </c>
      <c r="D128" s="257" t="s">
        <v>219</v>
      </c>
      <c r="E128" s="257" t="s">
        <v>1357</v>
      </c>
      <c r="F128" s="257" t="s">
        <v>1358</v>
      </c>
      <c r="G128" s="257" t="s">
        <v>2215</v>
      </c>
      <c r="H128" s="258" t="s">
        <v>1360</v>
      </c>
      <c r="I128" s="55"/>
      <c r="J128" s="56"/>
      <c r="K128" s="54" t="s">
        <v>1361</v>
      </c>
      <c r="L128" s="55"/>
      <c r="M128" s="55" t="s">
        <v>140</v>
      </c>
      <c r="N128" s="55" t="s">
        <v>329</v>
      </c>
      <c r="O128" s="54" t="s">
        <v>330</v>
      </c>
      <c r="P128" s="293"/>
      <c r="Q128" s="54" t="s">
        <v>1305</v>
      </c>
      <c r="R128" s="54" t="s">
        <v>1362</v>
      </c>
      <c r="S128" s="257" t="s">
        <v>1326</v>
      </c>
      <c r="T128" s="257" t="s">
        <v>2216</v>
      </c>
      <c r="U128" s="257" t="s">
        <v>3523</v>
      </c>
      <c r="V128" s="257" t="s">
        <v>1364</v>
      </c>
      <c r="W128" s="289"/>
      <c r="Y128" s="289"/>
      <c r="AA128" s="130">
        <f>IF(OR(J128="Fail",ISBLANK(J128)),INDEX('Issue Code Table'!C:C,MATCH(N:N,'Issue Code Table'!A:A,0)),IF(M128="Critical",6,IF(M128="Significant",5,IF(M128="Moderate",3,2))))</f>
        <v>5</v>
      </c>
    </row>
    <row r="129" spans="1:27" customFormat="1" ht="306" x14ac:dyDescent="0.25">
      <c r="A129" s="257" t="s">
        <v>2217</v>
      </c>
      <c r="B129" s="258" t="s">
        <v>445</v>
      </c>
      <c r="C129" s="259" t="s">
        <v>1118</v>
      </c>
      <c r="D129" s="257" t="s">
        <v>206</v>
      </c>
      <c r="E129" s="257" t="s">
        <v>3651</v>
      </c>
      <c r="F129" s="257" t="s">
        <v>1366</v>
      </c>
      <c r="G129" s="257" t="s">
        <v>2218</v>
      </c>
      <c r="H129" s="258" t="s">
        <v>1368</v>
      </c>
      <c r="I129" s="55"/>
      <c r="J129" s="56"/>
      <c r="K129" s="54" t="s">
        <v>1369</v>
      </c>
      <c r="L129" s="55"/>
      <c r="M129" s="55" t="s">
        <v>140</v>
      </c>
      <c r="N129" s="55" t="s">
        <v>329</v>
      </c>
      <c r="O129" s="54" t="s">
        <v>330</v>
      </c>
      <c r="P129" s="293"/>
      <c r="Q129" s="54" t="s">
        <v>1305</v>
      </c>
      <c r="R129" s="54" t="s">
        <v>1370</v>
      </c>
      <c r="S129" s="257" t="s">
        <v>1371</v>
      </c>
      <c r="T129" s="257" t="s">
        <v>2219</v>
      </c>
      <c r="U129" s="257" t="s">
        <v>3524</v>
      </c>
      <c r="V129" s="296" t="s">
        <v>3525</v>
      </c>
      <c r="W129" s="289"/>
      <c r="Y129" s="289"/>
      <c r="AA129" s="130">
        <f>IF(OR(J129="Fail",ISBLANK(J129)),INDEX('Issue Code Table'!C:C,MATCH(N:N,'Issue Code Table'!A:A,0)),IF(M129="Critical",6,IF(M129="Significant",5,IF(M129="Moderate",3,2))))</f>
        <v>5</v>
      </c>
    </row>
    <row r="130" spans="1:27" customFormat="1" ht="114.75" x14ac:dyDescent="0.25">
      <c r="A130" s="257" t="s">
        <v>2220</v>
      </c>
      <c r="B130" s="258" t="s">
        <v>445</v>
      </c>
      <c r="C130" s="74" t="s">
        <v>446</v>
      </c>
      <c r="D130" s="257" t="s">
        <v>219</v>
      </c>
      <c r="E130" s="257" t="s">
        <v>1374</v>
      </c>
      <c r="F130" s="257" t="s">
        <v>1375</v>
      </c>
      <c r="G130" s="257" t="s">
        <v>1376</v>
      </c>
      <c r="H130" s="258" t="s">
        <v>1377</v>
      </c>
      <c r="I130" s="55"/>
      <c r="J130" s="56"/>
      <c r="K130" s="54" t="s">
        <v>1378</v>
      </c>
      <c r="L130" s="55"/>
      <c r="M130" s="55" t="s">
        <v>140</v>
      </c>
      <c r="N130" s="55" t="s">
        <v>329</v>
      </c>
      <c r="O130" s="54" t="s">
        <v>330</v>
      </c>
      <c r="P130" s="293"/>
      <c r="Q130" s="54" t="s">
        <v>1379</v>
      </c>
      <c r="R130" s="54" t="s">
        <v>1380</v>
      </c>
      <c r="S130" s="257" t="s">
        <v>1381</v>
      </c>
      <c r="T130" s="257" t="s">
        <v>1382</v>
      </c>
      <c r="U130" s="257" t="s">
        <v>3526</v>
      </c>
      <c r="V130" s="257" t="s">
        <v>1383</v>
      </c>
      <c r="W130" s="289"/>
      <c r="Y130" s="289"/>
      <c r="AA130" s="130">
        <f>IF(OR(J130="Fail",ISBLANK(J130)),INDEX('Issue Code Table'!C:C,MATCH(N:N,'Issue Code Table'!A:A,0)),IF(M130="Critical",6,IF(M130="Significant",5,IF(M130="Moderate",3,2))))</f>
        <v>5</v>
      </c>
    </row>
    <row r="131" spans="1:27" customFormat="1" ht="114" x14ac:dyDescent="0.25">
      <c r="A131" s="257" t="s">
        <v>2221</v>
      </c>
      <c r="B131" s="258" t="s">
        <v>180</v>
      </c>
      <c r="C131" s="259" t="s">
        <v>181</v>
      </c>
      <c r="D131" s="257" t="s">
        <v>219</v>
      </c>
      <c r="E131" s="257" t="s">
        <v>1385</v>
      </c>
      <c r="F131" s="257" t="s">
        <v>1386</v>
      </c>
      <c r="G131" s="257" t="s">
        <v>1387</v>
      </c>
      <c r="H131" s="258" t="s">
        <v>1388</v>
      </c>
      <c r="I131" s="55"/>
      <c r="J131" s="56"/>
      <c r="K131" s="54" t="s">
        <v>1389</v>
      </c>
      <c r="L131" s="55"/>
      <c r="M131" s="55" t="s">
        <v>140</v>
      </c>
      <c r="N131" s="55" t="s">
        <v>225</v>
      </c>
      <c r="O131" s="54" t="s">
        <v>226</v>
      </c>
      <c r="P131" s="293"/>
      <c r="Q131" s="54" t="s">
        <v>1379</v>
      </c>
      <c r="R131" s="54" t="s">
        <v>1390</v>
      </c>
      <c r="S131" s="257" t="s">
        <v>1391</v>
      </c>
      <c r="T131" s="257" t="s">
        <v>1392</v>
      </c>
      <c r="U131" s="257" t="s">
        <v>3527</v>
      </c>
      <c r="V131" s="297" t="s">
        <v>3652</v>
      </c>
      <c r="W131" s="289"/>
      <c r="Y131" s="289"/>
      <c r="AA131" s="130">
        <f>IF(OR(J131="Fail",ISBLANK(J131)),INDEX('Issue Code Table'!C:C,MATCH(N:N,'Issue Code Table'!A:A,0)),IF(M131="Critical",6,IF(M131="Significant",5,IF(M131="Moderate",3,2))))</f>
        <v>5</v>
      </c>
    </row>
    <row r="132" spans="1:27" customFormat="1" ht="153" x14ac:dyDescent="0.25">
      <c r="A132" s="257" t="s">
        <v>2222</v>
      </c>
      <c r="B132" s="258" t="s">
        <v>322</v>
      </c>
      <c r="C132" s="259" t="s">
        <v>323</v>
      </c>
      <c r="D132" s="257" t="s">
        <v>219</v>
      </c>
      <c r="E132" s="257" t="s">
        <v>1394</v>
      </c>
      <c r="F132" s="257" t="s">
        <v>1395</v>
      </c>
      <c r="G132" s="257" t="s">
        <v>1396</v>
      </c>
      <c r="H132" s="258" t="s">
        <v>1397</v>
      </c>
      <c r="I132" s="55"/>
      <c r="J132" s="56"/>
      <c r="K132" s="54" t="s">
        <v>1398</v>
      </c>
      <c r="L132" s="55"/>
      <c r="M132" s="55" t="s">
        <v>151</v>
      </c>
      <c r="N132" s="55" t="s">
        <v>1200</v>
      </c>
      <c r="O132" s="54" t="s">
        <v>1201</v>
      </c>
      <c r="P132" s="293"/>
      <c r="Q132" s="54" t="s">
        <v>1379</v>
      </c>
      <c r="R132" s="54" t="s">
        <v>1399</v>
      </c>
      <c r="S132" s="257" t="s">
        <v>1400</v>
      </c>
      <c r="T132" s="257" t="s">
        <v>2223</v>
      </c>
      <c r="U132" s="257" t="s">
        <v>3528</v>
      </c>
      <c r="V132" s="257"/>
      <c r="W132" s="289"/>
      <c r="Y132" s="289"/>
      <c r="AA132" s="130">
        <f>IF(OR(J132="Fail",ISBLANK(J132)),INDEX('Issue Code Table'!C:C,MATCH(N:N,'Issue Code Table'!A:A,0)),IF(M132="Critical",6,IF(M132="Significant",5,IF(M132="Moderate",3,2))))</f>
        <v>5</v>
      </c>
    </row>
    <row r="133" spans="1:27" customFormat="1" ht="114" x14ac:dyDescent="0.25">
      <c r="A133" s="257" t="s">
        <v>2224</v>
      </c>
      <c r="B133" s="258" t="s">
        <v>445</v>
      </c>
      <c r="C133" s="74" t="s">
        <v>446</v>
      </c>
      <c r="D133" s="257" t="s">
        <v>219</v>
      </c>
      <c r="E133" s="257" t="s">
        <v>1403</v>
      </c>
      <c r="F133" s="257" t="s">
        <v>1404</v>
      </c>
      <c r="G133" s="257" t="s">
        <v>1405</v>
      </c>
      <c r="H133" s="258" t="s">
        <v>1406</v>
      </c>
      <c r="I133" s="55"/>
      <c r="J133" s="56"/>
      <c r="K133" s="54" t="s">
        <v>1407</v>
      </c>
      <c r="L133" s="55"/>
      <c r="M133" s="55" t="s">
        <v>140</v>
      </c>
      <c r="N133" s="55" t="s">
        <v>225</v>
      </c>
      <c r="O133" s="54" t="s">
        <v>226</v>
      </c>
      <c r="P133" s="293"/>
      <c r="Q133" s="54" t="s">
        <v>1379</v>
      </c>
      <c r="R133" s="54" t="s">
        <v>1408</v>
      </c>
      <c r="S133" s="257" t="s">
        <v>1409</v>
      </c>
      <c r="T133" s="257" t="s">
        <v>1410</v>
      </c>
      <c r="U133" s="257" t="s">
        <v>3529</v>
      </c>
      <c r="V133" s="297" t="s">
        <v>3530</v>
      </c>
      <c r="W133" s="289"/>
      <c r="Y133" s="289"/>
      <c r="AA133" s="130">
        <f>IF(OR(J133="Fail",ISBLANK(J133)),INDEX('Issue Code Table'!C:C,MATCH(N:N,'Issue Code Table'!A:A,0)),IF(M133="Critical",6,IF(M133="Significant",5,IF(M133="Moderate",3,2))))</f>
        <v>5</v>
      </c>
    </row>
    <row r="134" spans="1:27" customFormat="1" ht="114" x14ac:dyDescent="0.25">
      <c r="A134" s="257" t="s">
        <v>2225</v>
      </c>
      <c r="B134" s="258" t="s">
        <v>445</v>
      </c>
      <c r="C134" s="74" t="s">
        <v>446</v>
      </c>
      <c r="D134" s="257" t="s">
        <v>219</v>
      </c>
      <c r="E134" s="257" t="s">
        <v>1412</v>
      </c>
      <c r="F134" s="257" t="s">
        <v>1413</v>
      </c>
      <c r="G134" s="257" t="s">
        <v>1414</v>
      </c>
      <c r="H134" s="258" t="s">
        <v>1415</v>
      </c>
      <c r="I134" s="55"/>
      <c r="J134" s="56"/>
      <c r="K134" s="54" t="s">
        <v>1416</v>
      </c>
      <c r="L134" s="55" t="s">
        <v>1417</v>
      </c>
      <c r="M134" s="55" t="s">
        <v>140</v>
      </c>
      <c r="N134" s="55" t="s">
        <v>1418</v>
      </c>
      <c r="O134" s="54" t="s">
        <v>1419</v>
      </c>
      <c r="P134" s="293"/>
      <c r="Q134" s="54" t="s">
        <v>1379</v>
      </c>
      <c r="R134" s="54" t="s">
        <v>1420</v>
      </c>
      <c r="S134" s="257" t="s">
        <v>2226</v>
      </c>
      <c r="T134" s="257" t="s">
        <v>2227</v>
      </c>
      <c r="U134" s="257" t="s">
        <v>3531</v>
      </c>
      <c r="V134" s="297" t="s">
        <v>3653</v>
      </c>
      <c r="W134" s="289"/>
      <c r="Y134" s="289"/>
      <c r="AA134" s="130">
        <f>IF(OR(J134="Fail",ISBLANK(J134)),INDEX('Issue Code Table'!C:C,MATCH(N:N,'Issue Code Table'!A:A,0)),IF(M134="Critical",6,IF(M134="Significant",5,IF(M134="Moderate",3,2))))</f>
        <v>5</v>
      </c>
    </row>
    <row r="135" spans="1:27" customFormat="1" ht="114" x14ac:dyDescent="0.25">
      <c r="A135" s="257" t="s">
        <v>2228</v>
      </c>
      <c r="B135" s="258" t="s">
        <v>445</v>
      </c>
      <c r="C135" s="74" t="s">
        <v>446</v>
      </c>
      <c r="D135" s="257" t="s">
        <v>219</v>
      </c>
      <c r="E135" s="257" t="s">
        <v>1424</v>
      </c>
      <c r="F135" s="257" t="s">
        <v>1425</v>
      </c>
      <c r="G135" s="257" t="s">
        <v>1426</v>
      </c>
      <c r="H135" s="258" t="s">
        <v>1427</v>
      </c>
      <c r="I135" s="55"/>
      <c r="J135" s="56"/>
      <c r="K135" s="54" t="s">
        <v>1428</v>
      </c>
      <c r="L135" s="55"/>
      <c r="M135" s="55" t="s">
        <v>140</v>
      </c>
      <c r="N135" s="55" t="s">
        <v>329</v>
      </c>
      <c r="O135" s="54" t="s">
        <v>330</v>
      </c>
      <c r="P135" s="293"/>
      <c r="Q135" s="54" t="s">
        <v>1379</v>
      </c>
      <c r="R135" s="54" t="s">
        <v>1429</v>
      </c>
      <c r="S135" s="257" t="s">
        <v>1430</v>
      </c>
      <c r="T135" s="257" t="s">
        <v>2229</v>
      </c>
      <c r="U135" s="257" t="s">
        <v>3532</v>
      </c>
      <c r="V135" s="297" t="s">
        <v>3533</v>
      </c>
      <c r="W135" s="289"/>
      <c r="Y135" s="289"/>
      <c r="AA135" s="130">
        <f>IF(OR(J135="Fail",ISBLANK(J135)),INDEX('Issue Code Table'!C:C,MATCH(N:N,'Issue Code Table'!A:A,0)),IF(M135="Critical",6,IF(M135="Significant",5,IF(M135="Moderate",3,2))))</f>
        <v>5</v>
      </c>
    </row>
    <row r="136" spans="1:27" customFormat="1" ht="128.25" x14ac:dyDescent="0.25">
      <c r="A136" s="257" t="s">
        <v>2230</v>
      </c>
      <c r="B136" s="258" t="s">
        <v>445</v>
      </c>
      <c r="C136" s="74" t="s">
        <v>446</v>
      </c>
      <c r="D136" s="257" t="s">
        <v>219</v>
      </c>
      <c r="E136" s="257" t="s">
        <v>1433</v>
      </c>
      <c r="F136" s="257" t="s">
        <v>1434</v>
      </c>
      <c r="G136" s="257" t="s">
        <v>1435</v>
      </c>
      <c r="H136" s="258" t="s">
        <v>1436</v>
      </c>
      <c r="I136" s="55"/>
      <c r="J136" s="56"/>
      <c r="K136" s="54" t="s">
        <v>1437</v>
      </c>
      <c r="L136" s="55"/>
      <c r="M136" s="55" t="s">
        <v>140</v>
      </c>
      <c r="N136" s="55" t="s">
        <v>329</v>
      </c>
      <c r="O136" s="54" t="s">
        <v>330</v>
      </c>
      <c r="P136" s="293"/>
      <c r="Q136" s="54" t="s">
        <v>1379</v>
      </c>
      <c r="R136" s="54" t="s">
        <v>1438</v>
      </c>
      <c r="S136" s="257" t="s">
        <v>1439</v>
      </c>
      <c r="T136" s="257" t="s">
        <v>2231</v>
      </c>
      <c r="U136" s="257" t="s">
        <v>3534</v>
      </c>
      <c r="V136" s="296" t="s">
        <v>3535</v>
      </c>
      <c r="W136" s="289"/>
      <c r="Y136" s="289"/>
      <c r="AA136" s="130">
        <f>IF(OR(J136="Fail",ISBLANK(J136)),INDEX('Issue Code Table'!C:C,MATCH(N:N,'Issue Code Table'!A:A,0)),IF(M136="Critical",6,IF(M136="Significant",5,IF(M136="Moderate",3,2))))</f>
        <v>5</v>
      </c>
    </row>
    <row r="137" spans="1:27" customFormat="1" ht="114" x14ac:dyDescent="0.25">
      <c r="A137" s="257" t="s">
        <v>2232</v>
      </c>
      <c r="B137" s="258" t="s">
        <v>924</v>
      </c>
      <c r="C137" s="259" t="s">
        <v>925</v>
      </c>
      <c r="D137" s="257" t="s">
        <v>219</v>
      </c>
      <c r="E137" s="257" t="s">
        <v>1443</v>
      </c>
      <c r="F137" s="257" t="s">
        <v>1444</v>
      </c>
      <c r="G137" s="257" t="s">
        <v>1445</v>
      </c>
      <c r="H137" s="258" t="s">
        <v>1446</v>
      </c>
      <c r="I137" s="55"/>
      <c r="J137" s="56"/>
      <c r="K137" s="54" t="s">
        <v>1447</v>
      </c>
      <c r="L137" s="55"/>
      <c r="M137" s="55" t="s">
        <v>140</v>
      </c>
      <c r="N137" s="55" t="s">
        <v>1448</v>
      </c>
      <c r="O137" s="54" t="s">
        <v>1449</v>
      </c>
      <c r="P137" s="293"/>
      <c r="Q137" s="54" t="s">
        <v>1379</v>
      </c>
      <c r="R137" s="54" t="s">
        <v>1450</v>
      </c>
      <c r="S137" s="257" t="s">
        <v>1451</v>
      </c>
      <c r="T137" s="257" t="s">
        <v>2233</v>
      </c>
      <c r="U137" s="257" t="s">
        <v>3536</v>
      </c>
      <c r="V137" s="296" t="s">
        <v>3677</v>
      </c>
      <c r="W137" s="289"/>
      <c r="Y137" s="289"/>
      <c r="AA137" s="130">
        <f>IF(OR(J137="Fail",ISBLANK(J137)),INDEX('Issue Code Table'!C:C,MATCH(N:N,'Issue Code Table'!A:A,0)),IF(M137="Critical",6,IF(M137="Significant",5,IF(M137="Moderate",3,2))))</f>
        <v>6</v>
      </c>
    </row>
    <row r="138" spans="1:27" customFormat="1" ht="114" x14ac:dyDescent="0.25">
      <c r="A138" s="257" t="s">
        <v>2234</v>
      </c>
      <c r="B138" s="258" t="s">
        <v>924</v>
      </c>
      <c r="C138" s="259" t="s">
        <v>925</v>
      </c>
      <c r="D138" s="257" t="s">
        <v>219</v>
      </c>
      <c r="E138" s="257" t="s">
        <v>1442</v>
      </c>
      <c r="F138" s="257" t="s">
        <v>1455</v>
      </c>
      <c r="G138" s="257" t="s">
        <v>1456</v>
      </c>
      <c r="H138" s="258" t="s">
        <v>1457</v>
      </c>
      <c r="I138" s="55"/>
      <c r="J138" s="56"/>
      <c r="K138" s="54" t="s">
        <v>1458</v>
      </c>
      <c r="L138" s="55" t="s">
        <v>1459</v>
      </c>
      <c r="M138" s="55" t="s">
        <v>140</v>
      </c>
      <c r="N138" s="55" t="s">
        <v>452</v>
      </c>
      <c r="O138" s="54" t="s">
        <v>453</v>
      </c>
      <c r="P138" s="293"/>
      <c r="Q138" s="54" t="s">
        <v>1379</v>
      </c>
      <c r="R138" s="54" t="s">
        <v>1460</v>
      </c>
      <c r="S138" s="257" t="s">
        <v>1461</v>
      </c>
      <c r="T138" s="257" t="s">
        <v>2235</v>
      </c>
      <c r="U138" s="257" t="s">
        <v>3537</v>
      </c>
      <c r="V138" s="296" t="s">
        <v>3538</v>
      </c>
      <c r="W138" s="289"/>
      <c r="Y138" s="289"/>
      <c r="AA138" s="130">
        <f>IF(OR(J138="Fail",ISBLANK(J138)),INDEX('Issue Code Table'!C:C,MATCH(N:N,'Issue Code Table'!A:A,0)),IF(M138="Critical",6,IF(M138="Significant",5,IF(M138="Moderate",3,2))))</f>
        <v>7</v>
      </c>
    </row>
    <row r="139" spans="1:27" customFormat="1" ht="114" x14ac:dyDescent="0.25">
      <c r="A139" s="257" t="s">
        <v>2236</v>
      </c>
      <c r="B139" s="258" t="s">
        <v>180</v>
      </c>
      <c r="C139" s="259" t="s">
        <v>181</v>
      </c>
      <c r="D139" s="257" t="s">
        <v>219</v>
      </c>
      <c r="E139" s="257" t="s">
        <v>2237</v>
      </c>
      <c r="F139" s="257" t="s">
        <v>1465</v>
      </c>
      <c r="G139" s="257" t="s">
        <v>1466</v>
      </c>
      <c r="H139" s="258" t="s">
        <v>1467</v>
      </c>
      <c r="I139" s="55"/>
      <c r="J139" s="56"/>
      <c r="K139" s="54" t="s">
        <v>1468</v>
      </c>
      <c r="L139" s="55"/>
      <c r="M139" s="55" t="s">
        <v>140</v>
      </c>
      <c r="N139" s="55" t="s">
        <v>225</v>
      </c>
      <c r="O139" s="54" t="s">
        <v>226</v>
      </c>
      <c r="P139" s="293"/>
      <c r="Q139" s="54" t="s">
        <v>1379</v>
      </c>
      <c r="R139" s="54" t="s">
        <v>1469</v>
      </c>
      <c r="S139" s="257" t="s">
        <v>1470</v>
      </c>
      <c r="T139" s="257" t="s">
        <v>2238</v>
      </c>
      <c r="U139" s="257" t="s">
        <v>3539</v>
      </c>
      <c r="V139" s="296" t="s">
        <v>3678</v>
      </c>
      <c r="W139" s="289"/>
      <c r="Y139" s="289"/>
      <c r="AA139" s="130">
        <f>IF(OR(J139="Fail",ISBLANK(J139)),INDEX('Issue Code Table'!C:C,MATCH(N:N,'Issue Code Table'!A:A,0)),IF(M139="Critical",6,IF(M139="Significant",5,IF(M139="Moderate",3,2))))</f>
        <v>5</v>
      </c>
    </row>
    <row r="140" spans="1:27" customFormat="1" ht="178.5" x14ac:dyDescent="0.25">
      <c r="A140" s="257" t="s">
        <v>2239</v>
      </c>
      <c r="B140" s="258" t="s">
        <v>1473</v>
      </c>
      <c r="C140" s="257" t="s">
        <v>1474</v>
      </c>
      <c r="D140" s="257" t="s">
        <v>206</v>
      </c>
      <c r="E140" s="257" t="s">
        <v>2240</v>
      </c>
      <c r="F140" s="257" t="s">
        <v>1476</v>
      </c>
      <c r="G140" s="257" t="s">
        <v>1477</v>
      </c>
      <c r="H140" s="258" t="s">
        <v>1478</v>
      </c>
      <c r="I140" s="55"/>
      <c r="J140" s="56"/>
      <c r="K140" s="54" t="s">
        <v>1479</v>
      </c>
      <c r="L140" s="55"/>
      <c r="M140" s="55" t="s">
        <v>140</v>
      </c>
      <c r="N140" s="55" t="s">
        <v>1480</v>
      </c>
      <c r="O140" s="54" t="s">
        <v>1481</v>
      </c>
      <c r="P140" s="293"/>
      <c r="Q140" s="54" t="s">
        <v>1379</v>
      </c>
      <c r="R140" s="54" t="s">
        <v>1482</v>
      </c>
      <c r="S140" s="257" t="s">
        <v>1483</v>
      </c>
      <c r="T140" s="257" t="s">
        <v>2241</v>
      </c>
      <c r="U140" s="257" t="s">
        <v>3540</v>
      </c>
      <c r="V140" s="296" t="s">
        <v>3679</v>
      </c>
      <c r="W140" s="289"/>
      <c r="Y140" s="289"/>
      <c r="AA140" s="130">
        <f>IF(OR(J140="Fail",ISBLANK(J140)),INDEX('Issue Code Table'!C:C,MATCH(N:N,'Issue Code Table'!A:A,0)),IF(M140="Critical",6,IF(M140="Significant",5,IF(M140="Moderate",3,2))))</f>
        <v>6</v>
      </c>
    </row>
    <row r="141" spans="1:27" customFormat="1" ht="216.75" x14ac:dyDescent="0.25">
      <c r="A141" s="257" t="s">
        <v>2242</v>
      </c>
      <c r="B141" s="258" t="s">
        <v>1486</v>
      </c>
      <c r="C141" s="259" t="s">
        <v>1487</v>
      </c>
      <c r="D141" s="257" t="s">
        <v>219</v>
      </c>
      <c r="E141" s="257" t="s">
        <v>1488</v>
      </c>
      <c r="F141" s="257" t="s">
        <v>2243</v>
      </c>
      <c r="G141" s="257" t="s">
        <v>2244</v>
      </c>
      <c r="H141" s="257" t="s">
        <v>1491</v>
      </c>
      <c r="I141" s="55"/>
      <c r="J141" s="56"/>
      <c r="K141" s="54" t="s">
        <v>1492</v>
      </c>
      <c r="L141" s="54" t="s">
        <v>1493</v>
      </c>
      <c r="M141" s="54" t="s">
        <v>151</v>
      </c>
      <c r="N141" s="54" t="s">
        <v>1494</v>
      </c>
      <c r="O141" s="54" t="s">
        <v>1495</v>
      </c>
      <c r="P141" s="293"/>
      <c r="Q141" s="54" t="s">
        <v>1379</v>
      </c>
      <c r="R141" s="54" t="s">
        <v>1496</v>
      </c>
      <c r="S141" s="257" t="s">
        <v>2245</v>
      </c>
      <c r="T141" s="257" t="s">
        <v>1498</v>
      </c>
      <c r="U141" s="257" t="s">
        <v>3541</v>
      </c>
      <c r="V141" s="257"/>
      <c r="W141" s="289"/>
      <c r="Y141" s="289"/>
      <c r="AA141" s="130">
        <f>IF(OR(J141="Fail",ISBLANK(J141)),INDEX('Issue Code Table'!C:C,MATCH(N:N,'Issue Code Table'!A:A,0)),IF(M141="Critical",6,IF(M141="Significant",5,IF(M141="Moderate",3,2))))</f>
        <v>4</v>
      </c>
    </row>
    <row r="142" spans="1:27" customFormat="1" ht="114.75" x14ac:dyDescent="0.25">
      <c r="A142" s="257" t="s">
        <v>2246</v>
      </c>
      <c r="B142" s="258" t="s">
        <v>984</v>
      </c>
      <c r="C142" s="259" t="s">
        <v>985</v>
      </c>
      <c r="D142" s="257" t="s">
        <v>219</v>
      </c>
      <c r="E142" s="257" t="s">
        <v>1500</v>
      </c>
      <c r="F142" s="257" t="s">
        <v>1501</v>
      </c>
      <c r="G142" s="257" t="s">
        <v>1502</v>
      </c>
      <c r="H142" s="257" t="s">
        <v>1503</v>
      </c>
      <c r="I142" s="55"/>
      <c r="J142" s="56"/>
      <c r="K142" s="55" t="s">
        <v>1504</v>
      </c>
      <c r="L142" s="55"/>
      <c r="M142" s="55" t="s">
        <v>140</v>
      </c>
      <c r="N142" s="55" t="s">
        <v>1505</v>
      </c>
      <c r="O142" s="54" t="s">
        <v>1506</v>
      </c>
      <c r="P142" s="293"/>
      <c r="Q142" s="54" t="s">
        <v>1379</v>
      </c>
      <c r="R142" s="54" t="s">
        <v>1507</v>
      </c>
      <c r="S142" s="257" t="s">
        <v>1508</v>
      </c>
      <c r="T142" s="257" t="s">
        <v>2247</v>
      </c>
      <c r="U142" s="257" t="s">
        <v>3542</v>
      </c>
      <c r="V142" s="296" t="s">
        <v>3543</v>
      </c>
      <c r="W142" s="289"/>
      <c r="Y142" s="289"/>
      <c r="AA142" s="130">
        <f>IF(OR(J142="Fail",ISBLANK(J142)),INDEX('Issue Code Table'!C:C,MATCH(N:N,'Issue Code Table'!A:A,0)),IF(M142="Critical",6,IF(M142="Significant",5,IF(M142="Moderate",3,2))))</f>
        <v>5</v>
      </c>
    </row>
    <row r="143" spans="1:27" customFormat="1" ht="409.5" x14ac:dyDescent="0.25">
      <c r="A143" s="257" t="s">
        <v>2248</v>
      </c>
      <c r="B143" s="258" t="s">
        <v>445</v>
      </c>
      <c r="C143" s="259" t="s">
        <v>446</v>
      </c>
      <c r="D143" s="257" t="s">
        <v>219</v>
      </c>
      <c r="E143" s="257" t="s">
        <v>1511</v>
      </c>
      <c r="F143" s="257" t="s">
        <v>1512</v>
      </c>
      <c r="G143" s="257" t="s">
        <v>1513</v>
      </c>
      <c r="H143" s="258" t="s">
        <v>1514</v>
      </c>
      <c r="I143" s="55"/>
      <c r="J143" s="56"/>
      <c r="K143" s="54" t="s">
        <v>1515</v>
      </c>
      <c r="L143" s="55"/>
      <c r="M143" s="55" t="s">
        <v>140</v>
      </c>
      <c r="N143" s="55" t="s">
        <v>329</v>
      </c>
      <c r="O143" s="54" t="s">
        <v>330</v>
      </c>
      <c r="P143" s="293"/>
      <c r="Q143" s="54" t="s">
        <v>1379</v>
      </c>
      <c r="R143" s="54" t="s">
        <v>1516</v>
      </c>
      <c r="S143" s="257" t="s">
        <v>1517</v>
      </c>
      <c r="T143" s="257" t="s">
        <v>2249</v>
      </c>
      <c r="U143" s="257" t="s">
        <v>3544</v>
      </c>
      <c r="V143" s="296" t="s">
        <v>3545</v>
      </c>
      <c r="W143" s="289"/>
      <c r="Y143" s="289"/>
      <c r="AA143" s="130">
        <f>IF(OR(J143="Fail",ISBLANK(J143)),INDEX('Issue Code Table'!C:C,MATCH(N:N,'Issue Code Table'!A:A,0)),IF(M143="Critical",6,IF(M143="Significant",5,IF(M143="Moderate",3,2))))</f>
        <v>5</v>
      </c>
    </row>
    <row r="144" spans="1:27" customFormat="1" ht="178.5" x14ac:dyDescent="0.25">
      <c r="A144" s="257" t="s">
        <v>2250</v>
      </c>
      <c r="B144" s="258" t="s">
        <v>522</v>
      </c>
      <c r="C144" s="259" t="s">
        <v>523</v>
      </c>
      <c r="D144" s="257" t="s">
        <v>219</v>
      </c>
      <c r="E144" s="257" t="s">
        <v>1520</v>
      </c>
      <c r="F144" s="257" t="s">
        <v>1521</v>
      </c>
      <c r="G144" s="257" t="s">
        <v>1522</v>
      </c>
      <c r="H144" s="258" t="s">
        <v>1523</v>
      </c>
      <c r="I144" s="55"/>
      <c r="J144" s="56"/>
      <c r="K144" s="54" t="s">
        <v>1524</v>
      </c>
      <c r="L144" s="54" t="s">
        <v>1525</v>
      </c>
      <c r="M144" s="54" t="s">
        <v>198</v>
      </c>
      <c r="N144" s="54" t="s">
        <v>529</v>
      </c>
      <c r="O144" s="54" t="s">
        <v>530</v>
      </c>
      <c r="P144" s="293"/>
      <c r="Q144" s="54" t="s">
        <v>1379</v>
      </c>
      <c r="R144" s="54" t="s">
        <v>1526</v>
      </c>
      <c r="S144" s="257" t="s">
        <v>1527</v>
      </c>
      <c r="T144" s="257" t="s">
        <v>2251</v>
      </c>
      <c r="U144" s="257" t="s">
        <v>3546</v>
      </c>
      <c r="V144" s="257"/>
      <c r="W144" s="289"/>
      <c r="Y144" s="289"/>
      <c r="AA144" s="130" t="e">
        <f>IF(OR(J144="Fail",ISBLANK(J144)),INDEX('Issue Code Table'!C:C,MATCH(N:N,'Issue Code Table'!A:A,0)),IF(M144="Critical",6,IF(M144="Significant",5,IF(M144="Moderate",3,2))))</f>
        <v>#N/A</v>
      </c>
    </row>
    <row r="145" spans="1:27" customFormat="1" ht="344.25" x14ac:dyDescent="0.25">
      <c r="A145" s="257" t="s">
        <v>2252</v>
      </c>
      <c r="B145" s="258" t="s">
        <v>459</v>
      </c>
      <c r="C145" s="259" t="s">
        <v>460</v>
      </c>
      <c r="D145" s="257" t="s">
        <v>219</v>
      </c>
      <c r="E145" s="257" t="s">
        <v>1530</v>
      </c>
      <c r="F145" s="257" t="s">
        <v>1531</v>
      </c>
      <c r="G145" s="257" t="s">
        <v>1532</v>
      </c>
      <c r="H145" s="258" t="s">
        <v>1533</v>
      </c>
      <c r="I145" s="55"/>
      <c r="J145" s="56"/>
      <c r="K145" s="54" t="s">
        <v>1534</v>
      </c>
      <c r="L145" s="55" t="s">
        <v>1535</v>
      </c>
      <c r="M145" s="55" t="s">
        <v>140</v>
      </c>
      <c r="N145" s="55" t="s">
        <v>1536</v>
      </c>
      <c r="O145" s="54" t="s">
        <v>1537</v>
      </c>
      <c r="P145" s="293"/>
      <c r="Q145" s="54" t="s">
        <v>1538</v>
      </c>
      <c r="R145" s="54" t="s">
        <v>1539</v>
      </c>
      <c r="S145" s="257" t="s">
        <v>1540</v>
      </c>
      <c r="T145" s="257" t="s">
        <v>1541</v>
      </c>
      <c r="U145" s="257" t="s">
        <v>3547</v>
      </c>
      <c r="V145" s="296" t="s">
        <v>3548</v>
      </c>
      <c r="W145" s="289"/>
      <c r="Y145" s="289"/>
      <c r="AA145" s="130">
        <f>IF(OR(J145="Fail",ISBLANK(J145)),INDEX('Issue Code Table'!C:C,MATCH(N:N,'Issue Code Table'!A:A,0)),IF(M145="Critical",6,IF(M145="Significant",5,IF(M145="Moderate",3,2))))</f>
        <v>6</v>
      </c>
    </row>
    <row r="146" spans="1:27" customFormat="1" ht="178.5" x14ac:dyDescent="0.25">
      <c r="A146" s="257" t="s">
        <v>2253</v>
      </c>
      <c r="B146" s="258" t="s">
        <v>1543</v>
      </c>
      <c r="C146" s="259" t="s">
        <v>1544</v>
      </c>
      <c r="D146" s="257" t="s">
        <v>219</v>
      </c>
      <c r="E146" s="257" t="s">
        <v>1545</v>
      </c>
      <c r="F146" s="257" t="s">
        <v>1546</v>
      </c>
      <c r="G146" s="257" t="s">
        <v>1547</v>
      </c>
      <c r="H146" s="258" t="s">
        <v>1548</v>
      </c>
      <c r="I146" s="55"/>
      <c r="J146" s="56"/>
      <c r="K146" s="54" t="s">
        <v>1549</v>
      </c>
      <c r="L146" s="55" t="s">
        <v>1550</v>
      </c>
      <c r="M146" s="55" t="s">
        <v>140</v>
      </c>
      <c r="N146" s="55" t="s">
        <v>1418</v>
      </c>
      <c r="O146" s="54" t="s">
        <v>1419</v>
      </c>
      <c r="P146" s="293"/>
      <c r="Q146" s="54" t="s">
        <v>1538</v>
      </c>
      <c r="R146" s="54" t="s">
        <v>1551</v>
      </c>
      <c r="S146" s="257" t="s">
        <v>1552</v>
      </c>
      <c r="T146" s="257" t="s">
        <v>2254</v>
      </c>
      <c r="U146" s="257" t="s">
        <v>3549</v>
      </c>
      <c r="V146" s="296" t="s">
        <v>3550</v>
      </c>
      <c r="W146" s="289"/>
      <c r="Y146" s="289"/>
      <c r="AA146" s="130">
        <f>IF(OR(J146="Fail",ISBLANK(J146)),INDEX('Issue Code Table'!C:C,MATCH(N:N,'Issue Code Table'!A:A,0)),IF(M146="Critical",6,IF(M146="Significant",5,IF(M146="Moderate",3,2))))</f>
        <v>5</v>
      </c>
    </row>
    <row r="147" spans="1:27" customFormat="1" ht="140.25" x14ac:dyDescent="0.25">
      <c r="A147" s="257" t="s">
        <v>2255</v>
      </c>
      <c r="B147" s="258" t="s">
        <v>459</v>
      </c>
      <c r="C147" s="259" t="s">
        <v>460</v>
      </c>
      <c r="D147" s="257" t="s">
        <v>219</v>
      </c>
      <c r="E147" s="257" t="s">
        <v>1555</v>
      </c>
      <c r="F147" s="257" t="s">
        <v>1556</v>
      </c>
      <c r="G147" s="257" t="s">
        <v>2256</v>
      </c>
      <c r="H147" s="258" t="s">
        <v>1558</v>
      </c>
      <c r="I147" s="55"/>
      <c r="J147" s="56"/>
      <c r="K147" s="54" t="s">
        <v>1559</v>
      </c>
      <c r="L147" s="55" t="s">
        <v>1560</v>
      </c>
      <c r="M147" s="55" t="s">
        <v>151</v>
      </c>
      <c r="N147" s="55" t="s">
        <v>1561</v>
      </c>
      <c r="O147" s="54" t="s">
        <v>1562</v>
      </c>
      <c r="P147" s="293"/>
      <c r="Q147" s="54" t="s">
        <v>1538</v>
      </c>
      <c r="R147" s="54" t="s">
        <v>1563</v>
      </c>
      <c r="S147" s="257" t="s">
        <v>1564</v>
      </c>
      <c r="T147" s="257" t="s">
        <v>2257</v>
      </c>
      <c r="U147" s="257" t="s">
        <v>3656</v>
      </c>
      <c r="V147" s="257"/>
      <c r="W147" s="289"/>
      <c r="Y147" s="289"/>
      <c r="AA147" s="130">
        <f>IF(OR(J147="Fail",ISBLANK(J147)),INDEX('Issue Code Table'!C:C,MATCH(N:N,'Issue Code Table'!A:A,0)),IF(M147="Critical",6,IF(M147="Significant",5,IF(M147="Moderate",3,2))))</f>
        <v>3</v>
      </c>
    </row>
    <row r="148" spans="1:27" customFormat="1" ht="142.5" x14ac:dyDescent="0.25">
      <c r="A148" s="257" t="s">
        <v>2258</v>
      </c>
      <c r="B148" s="258" t="s">
        <v>1473</v>
      </c>
      <c r="C148" s="263" t="s">
        <v>1474</v>
      </c>
      <c r="D148" s="257" t="s">
        <v>219</v>
      </c>
      <c r="E148" s="257" t="s">
        <v>1567</v>
      </c>
      <c r="F148" s="257" t="s">
        <v>1568</v>
      </c>
      <c r="G148" s="257" t="s">
        <v>1569</v>
      </c>
      <c r="H148" s="258" t="s">
        <v>1570</v>
      </c>
      <c r="I148" s="55"/>
      <c r="J148" s="56"/>
      <c r="K148" s="54" t="s">
        <v>1571</v>
      </c>
      <c r="L148" s="54"/>
      <c r="M148" s="249" t="s">
        <v>140</v>
      </c>
      <c r="N148" s="250" t="s">
        <v>225</v>
      </c>
      <c r="O148" s="54" t="s">
        <v>226</v>
      </c>
      <c r="P148" s="293"/>
      <c r="Q148" s="54" t="s">
        <v>1538</v>
      </c>
      <c r="R148" s="54" t="s">
        <v>1572</v>
      </c>
      <c r="S148" s="257" t="s">
        <v>1573</v>
      </c>
      <c r="T148" s="257" t="s">
        <v>2259</v>
      </c>
      <c r="U148" s="257" t="s">
        <v>3551</v>
      </c>
      <c r="V148" s="296" t="s">
        <v>3552</v>
      </c>
      <c r="W148" s="289"/>
      <c r="Y148" s="289"/>
      <c r="AA148" s="130">
        <f>IF(OR(J148="Fail",ISBLANK(J148)),INDEX('Issue Code Table'!C:C,MATCH(N:N,'Issue Code Table'!A:A,0)),IF(M148="Critical",6,IF(M148="Significant",5,IF(M148="Moderate",3,2))))</f>
        <v>5</v>
      </c>
    </row>
    <row r="149" spans="1:27" customFormat="1" ht="280.5" x14ac:dyDescent="0.25">
      <c r="A149" s="257" t="s">
        <v>2260</v>
      </c>
      <c r="B149" s="257" t="s">
        <v>144</v>
      </c>
      <c r="C149" s="259" t="s">
        <v>1576</v>
      </c>
      <c r="D149" s="257" t="s">
        <v>219</v>
      </c>
      <c r="E149" s="257" t="s">
        <v>1577</v>
      </c>
      <c r="F149" s="257" t="s">
        <v>2261</v>
      </c>
      <c r="G149" s="257" t="s">
        <v>1579</v>
      </c>
      <c r="H149" s="258" t="s">
        <v>1580</v>
      </c>
      <c r="I149" s="55"/>
      <c r="J149" s="56"/>
      <c r="K149" s="54" t="s">
        <v>1581</v>
      </c>
      <c r="L149" s="55"/>
      <c r="M149" s="55" t="s">
        <v>140</v>
      </c>
      <c r="N149" s="55" t="s">
        <v>329</v>
      </c>
      <c r="O149" s="54" t="s">
        <v>330</v>
      </c>
      <c r="P149" s="293"/>
      <c r="Q149" s="54" t="s">
        <v>1582</v>
      </c>
      <c r="R149" s="54" t="s">
        <v>1583</v>
      </c>
      <c r="S149" s="257" t="s">
        <v>2262</v>
      </c>
      <c r="T149" s="257" t="s">
        <v>2263</v>
      </c>
      <c r="U149" s="257" t="s">
        <v>3657</v>
      </c>
      <c r="V149" s="296" t="s">
        <v>3553</v>
      </c>
      <c r="W149" s="289"/>
      <c r="Y149" s="289"/>
      <c r="AA149" s="130">
        <f>IF(OR(J149="Fail",ISBLANK(J149)),INDEX('Issue Code Table'!C:C,MATCH(N:N,'Issue Code Table'!A:A,0)),IF(M149="Critical",6,IF(M149="Significant",5,IF(M149="Moderate",3,2))))</f>
        <v>5</v>
      </c>
    </row>
    <row r="150" spans="1:27" customFormat="1" ht="99.75" x14ac:dyDescent="0.25">
      <c r="A150" s="257" t="s">
        <v>2264</v>
      </c>
      <c r="B150" s="257" t="s">
        <v>144</v>
      </c>
      <c r="C150" s="259" t="s">
        <v>1576</v>
      </c>
      <c r="D150" s="257" t="s">
        <v>219</v>
      </c>
      <c r="E150" s="257" t="s">
        <v>1587</v>
      </c>
      <c r="F150" s="257" t="s">
        <v>1588</v>
      </c>
      <c r="G150" s="257" t="s">
        <v>2265</v>
      </c>
      <c r="H150" s="258" t="s">
        <v>1590</v>
      </c>
      <c r="I150" s="55"/>
      <c r="J150" s="56"/>
      <c r="K150" s="54" t="s">
        <v>1591</v>
      </c>
      <c r="L150" s="55"/>
      <c r="M150" s="55" t="s">
        <v>140</v>
      </c>
      <c r="N150" s="55" t="s">
        <v>329</v>
      </c>
      <c r="O150" s="54" t="s">
        <v>330</v>
      </c>
      <c r="P150" s="293"/>
      <c r="Q150" s="54" t="s">
        <v>1582</v>
      </c>
      <c r="R150" s="54" t="s">
        <v>1592</v>
      </c>
      <c r="S150" s="257" t="s">
        <v>1593</v>
      </c>
      <c r="T150" s="257" t="s">
        <v>2266</v>
      </c>
      <c r="U150" s="257" t="s">
        <v>3658</v>
      </c>
      <c r="V150" s="296" t="s">
        <v>3554</v>
      </c>
      <c r="W150" s="289"/>
      <c r="Y150" s="289"/>
      <c r="AA150" s="130">
        <f>IF(OR(J150="Fail",ISBLANK(J150)),INDEX('Issue Code Table'!C:C,MATCH(N:N,'Issue Code Table'!A:A,0)),IF(M150="Critical",6,IF(M150="Significant",5,IF(M150="Moderate",3,2))))</f>
        <v>5</v>
      </c>
    </row>
    <row r="151" spans="1:27" customFormat="1" ht="140.25" x14ac:dyDescent="0.25">
      <c r="A151" s="257" t="s">
        <v>2267</v>
      </c>
      <c r="B151" s="258" t="s">
        <v>180</v>
      </c>
      <c r="C151" s="259" t="s">
        <v>181</v>
      </c>
      <c r="D151" s="257" t="s">
        <v>219</v>
      </c>
      <c r="E151" s="257" t="s">
        <v>1596</v>
      </c>
      <c r="F151" s="257" t="s">
        <v>1597</v>
      </c>
      <c r="G151" s="257" t="s">
        <v>1598</v>
      </c>
      <c r="H151" s="258" t="s">
        <v>1599</v>
      </c>
      <c r="I151" s="55"/>
      <c r="J151" s="56"/>
      <c r="K151" s="55" t="s">
        <v>1600</v>
      </c>
      <c r="L151" s="55"/>
      <c r="M151" s="55" t="s">
        <v>140</v>
      </c>
      <c r="N151" s="55" t="s">
        <v>329</v>
      </c>
      <c r="O151" s="54" t="s">
        <v>330</v>
      </c>
      <c r="P151" s="293"/>
      <c r="Q151" s="54" t="s">
        <v>1582</v>
      </c>
      <c r="R151" s="54" t="s">
        <v>1601</v>
      </c>
      <c r="S151" s="257" t="s">
        <v>1602</v>
      </c>
      <c r="T151" s="257" t="s">
        <v>1603</v>
      </c>
      <c r="U151" s="257" t="s">
        <v>3555</v>
      </c>
      <c r="V151" s="296" t="s">
        <v>3556</v>
      </c>
      <c r="W151" s="289"/>
      <c r="Y151" s="289"/>
      <c r="AA151" s="130">
        <f>IF(OR(J151="Fail",ISBLANK(J151)),INDEX('Issue Code Table'!C:C,MATCH(N:N,'Issue Code Table'!A:A,0)),IF(M151="Critical",6,IF(M151="Significant",5,IF(M151="Moderate",3,2))))</f>
        <v>5</v>
      </c>
    </row>
    <row r="152" spans="1:27" customFormat="1" ht="382.5" x14ac:dyDescent="0.25">
      <c r="A152" s="257" t="s">
        <v>2268</v>
      </c>
      <c r="B152" s="257" t="s">
        <v>144</v>
      </c>
      <c r="C152" s="259" t="s">
        <v>1576</v>
      </c>
      <c r="D152" s="257" t="s">
        <v>206</v>
      </c>
      <c r="E152" s="257" t="s">
        <v>1605</v>
      </c>
      <c r="F152" s="257" t="s">
        <v>1606</v>
      </c>
      <c r="G152" s="257" t="s">
        <v>2269</v>
      </c>
      <c r="H152" s="258" t="s">
        <v>1608</v>
      </c>
      <c r="I152" s="55"/>
      <c r="J152" s="56"/>
      <c r="K152" s="54" t="s">
        <v>1609</v>
      </c>
      <c r="L152" s="55" t="s">
        <v>1610</v>
      </c>
      <c r="M152" s="55" t="s">
        <v>140</v>
      </c>
      <c r="N152" s="55" t="s">
        <v>1611</v>
      </c>
      <c r="O152" s="54" t="s">
        <v>1612</v>
      </c>
      <c r="P152" s="293"/>
      <c r="Q152" s="54" t="s">
        <v>1613</v>
      </c>
      <c r="R152" s="54" t="s">
        <v>1614</v>
      </c>
      <c r="S152" s="257" t="s">
        <v>1615</v>
      </c>
      <c r="T152" s="257" t="s">
        <v>1616</v>
      </c>
      <c r="U152" s="257" t="s">
        <v>3659</v>
      </c>
      <c r="V152" s="296" t="s">
        <v>3557</v>
      </c>
      <c r="W152" s="289"/>
      <c r="Y152" s="289"/>
      <c r="AA152" s="130">
        <f>IF(OR(J152="Fail",ISBLANK(J152)),INDEX('Issue Code Table'!C:C,MATCH(N:N,'Issue Code Table'!A:A,0)),IF(M152="Critical",6,IF(M152="Significant",5,IF(M152="Moderate",3,2))))</f>
        <v>5</v>
      </c>
    </row>
    <row r="153" spans="1:27" customFormat="1" ht="242.25" x14ac:dyDescent="0.25">
      <c r="A153" s="257" t="s">
        <v>2270</v>
      </c>
      <c r="B153" s="258" t="s">
        <v>459</v>
      </c>
      <c r="C153" s="259" t="s">
        <v>460</v>
      </c>
      <c r="D153" s="257" t="s">
        <v>219</v>
      </c>
      <c r="E153" s="257" t="s">
        <v>1618</v>
      </c>
      <c r="F153" s="257" t="s">
        <v>1619</v>
      </c>
      <c r="G153" s="257" t="s">
        <v>2271</v>
      </c>
      <c r="H153" s="258" t="s">
        <v>1621</v>
      </c>
      <c r="I153" s="55"/>
      <c r="J153" s="56"/>
      <c r="K153" s="54" t="s">
        <v>1622</v>
      </c>
      <c r="L153" s="55" t="s">
        <v>1623</v>
      </c>
      <c r="M153" s="55" t="s">
        <v>151</v>
      </c>
      <c r="N153" s="55" t="s">
        <v>1624</v>
      </c>
      <c r="O153" s="54" t="s">
        <v>1625</v>
      </c>
      <c r="P153" s="293"/>
      <c r="Q153" s="54" t="s">
        <v>1613</v>
      </c>
      <c r="R153" s="54" t="s">
        <v>1626</v>
      </c>
      <c r="S153" s="257" t="s">
        <v>1627</v>
      </c>
      <c r="T153" s="257" t="s">
        <v>2272</v>
      </c>
      <c r="U153" s="294" t="s">
        <v>3560</v>
      </c>
      <c r="V153" s="296"/>
      <c r="W153" s="289"/>
      <c r="Y153" s="289"/>
      <c r="AA153" s="130">
        <f>IF(OR(J153="Fail",ISBLANK(J153)),INDEX('Issue Code Table'!C:C,MATCH(N:N,'Issue Code Table'!A:A,0)),IF(M153="Critical",6,IF(M153="Significant",5,IF(M153="Moderate",3,2))))</f>
        <v>5</v>
      </c>
    </row>
    <row r="154" spans="1:27" customFormat="1" ht="229.5" x14ac:dyDescent="0.25">
      <c r="A154" s="257" t="s">
        <v>2273</v>
      </c>
      <c r="B154" s="257" t="s">
        <v>144</v>
      </c>
      <c r="C154" s="259" t="s">
        <v>1576</v>
      </c>
      <c r="D154" s="257" t="s">
        <v>219</v>
      </c>
      <c r="E154" s="257" t="s">
        <v>1630</v>
      </c>
      <c r="F154" s="257" t="s">
        <v>1631</v>
      </c>
      <c r="G154" s="257" t="s">
        <v>2274</v>
      </c>
      <c r="H154" s="258" t="s">
        <v>1633</v>
      </c>
      <c r="I154" s="55"/>
      <c r="J154" s="56"/>
      <c r="K154" s="54" t="s">
        <v>1634</v>
      </c>
      <c r="L154" s="55" t="s">
        <v>1635</v>
      </c>
      <c r="M154" s="55" t="s">
        <v>198</v>
      </c>
      <c r="N154" s="55" t="s">
        <v>1636</v>
      </c>
      <c r="O154" s="54" t="s">
        <v>1637</v>
      </c>
      <c r="P154" s="293"/>
      <c r="Q154" s="54" t="s">
        <v>1613</v>
      </c>
      <c r="R154" s="54" t="s">
        <v>1638</v>
      </c>
      <c r="S154" s="257" t="s">
        <v>1639</v>
      </c>
      <c r="T154" s="257" t="s">
        <v>2275</v>
      </c>
      <c r="U154" s="257" t="s">
        <v>3660</v>
      </c>
      <c r="V154" s="257"/>
      <c r="W154" s="289"/>
      <c r="Y154" s="289"/>
      <c r="AA154" s="130">
        <f>IF(OR(J154="Fail",ISBLANK(J154)),INDEX('Issue Code Table'!C:C,MATCH(N:N,'Issue Code Table'!A:A,0)),IF(M154="Critical",6,IF(M154="Significant",5,IF(M154="Moderate",3,2))))</f>
        <v>1</v>
      </c>
    </row>
    <row r="155" spans="1:27" customFormat="1" ht="216.75" x14ac:dyDescent="0.25">
      <c r="A155" s="257" t="s">
        <v>2276</v>
      </c>
      <c r="B155" s="257" t="s">
        <v>144</v>
      </c>
      <c r="C155" s="259" t="s">
        <v>1576</v>
      </c>
      <c r="D155" s="257" t="s">
        <v>219</v>
      </c>
      <c r="E155" s="257" t="s">
        <v>1642</v>
      </c>
      <c r="F155" s="257" t="s">
        <v>1643</v>
      </c>
      <c r="G155" s="257" t="s">
        <v>2277</v>
      </c>
      <c r="H155" s="258" t="s">
        <v>1645</v>
      </c>
      <c r="I155" s="55"/>
      <c r="J155" s="56"/>
      <c r="K155" s="55" t="s">
        <v>1646</v>
      </c>
      <c r="L155" s="55" t="s">
        <v>1647</v>
      </c>
      <c r="M155" s="54" t="s">
        <v>151</v>
      </c>
      <c r="N155" s="54" t="s">
        <v>1648</v>
      </c>
      <c r="O155" s="54" t="s">
        <v>1649</v>
      </c>
      <c r="P155" s="293"/>
      <c r="Q155" s="54" t="s">
        <v>1613</v>
      </c>
      <c r="R155" s="54" t="s">
        <v>1650</v>
      </c>
      <c r="S155" s="257" t="s">
        <v>1651</v>
      </c>
      <c r="T155" s="257" t="s">
        <v>2278</v>
      </c>
      <c r="U155" s="294" t="s">
        <v>3558</v>
      </c>
      <c r="V155" s="257"/>
      <c r="W155" s="289"/>
      <c r="Y155" s="289"/>
      <c r="AA155" s="130">
        <f>IF(OR(J155="Fail",ISBLANK(J155)),INDEX('Issue Code Table'!C:C,MATCH(N:N,'Issue Code Table'!A:A,0)),IF(M155="Critical",6,IF(M155="Significant",5,IF(M155="Moderate",3,2))))</f>
        <v>5</v>
      </c>
    </row>
    <row r="156" spans="1:27" customFormat="1" ht="114.75" x14ac:dyDescent="0.25">
      <c r="A156" s="257" t="s">
        <v>2279</v>
      </c>
      <c r="B156" s="51" t="s">
        <v>445</v>
      </c>
      <c r="C156" s="51" t="s">
        <v>1118</v>
      </c>
      <c r="D156" s="257" t="s">
        <v>219</v>
      </c>
      <c r="E156" s="257" t="s">
        <v>1654</v>
      </c>
      <c r="F156" s="257" t="s">
        <v>1655</v>
      </c>
      <c r="G156" s="257" t="s">
        <v>2280</v>
      </c>
      <c r="H156" s="258" t="s">
        <v>1657</v>
      </c>
      <c r="I156" s="55"/>
      <c r="J156" s="56"/>
      <c r="K156" s="55" t="s">
        <v>1658</v>
      </c>
      <c r="L156" s="275"/>
      <c r="M156" s="55" t="s">
        <v>140</v>
      </c>
      <c r="N156" s="55" t="s">
        <v>1611</v>
      </c>
      <c r="O156" s="54" t="s">
        <v>1612</v>
      </c>
      <c r="P156" s="293"/>
      <c r="Q156" s="54" t="s">
        <v>1613</v>
      </c>
      <c r="R156" s="54" t="s">
        <v>1659</v>
      </c>
      <c r="S156" s="257" t="s">
        <v>1660</v>
      </c>
      <c r="T156" s="257" t="s">
        <v>1661</v>
      </c>
      <c r="U156" s="294" t="s">
        <v>3559</v>
      </c>
      <c r="V156" s="257" t="s">
        <v>1662</v>
      </c>
      <c r="W156" s="289"/>
      <c r="Y156" s="289"/>
      <c r="AA156" s="130">
        <f>IF(OR(J156="Fail",ISBLANK(J156)),INDEX('Issue Code Table'!C:C,MATCH(N:N,'Issue Code Table'!A:A,0)),IF(M156="Critical",6,IF(M156="Significant",5,IF(M156="Moderate",3,2))))</f>
        <v>5</v>
      </c>
    </row>
    <row r="157" spans="1:27" customFormat="1" ht="114.75" x14ac:dyDescent="0.25">
      <c r="A157" s="257" t="s">
        <v>2281</v>
      </c>
      <c r="B157" s="257" t="s">
        <v>445</v>
      </c>
      <c r="C157" s="257" t="s">
        <v>1118</v>
      </c>
      <c r="D157" s="257" t="s">
        <v>219</v>
      </c>
      <c r="E157" s="257" t="s">
        <v>1664</v>
      </c>
      <c r="F157" s="257" t="s">
        <v>1665</v>
      </c>
      <c r="G157" s="257" t="s">
        <v>2282</v>
      </c>
      <c r="H157" s="258" t="s">
        <v>1667</v>
      </c>
      <c r="I157" s="55"/>
      <c r="J157" s="56"/>
      <c r="K157" s="54" t="s">
        <v>1668</v>
      </c>
      <c r="L157" s="55"/>
      <c r="M157" s="55" t="s">
        <v>140</v>
      </c>
      <c r="N157" s="55" t="s">
        <v>329</v>
      </c>
      <c r="O157" s="54" t="s">
        <v>330</v>
      </c>
      <c r="P157" s="293"/>
      <c r="Q157" s="54" t="s">
        <v>1669</v>
      </c>
      <c r="R157" s="54" t="s">
        <v>1670</v>
      </c>
      <c r="S157" s="257" t="s">
        <v>1671</v>
      </c>
      <c r="T157" s="257" t="s">
        <v>2283</v>
      </c>
      <c r="U157" s="257" t="s">
        <v>3661</v>
      </c>
      <c r="V157" s="257" t="s">
        <v>1673</v>
      </c>
      <c r="W157" s="289"/>
      <c r="Y157" s="289"/>
      <c r="AA157" s="130">
        <f>IF(OR(J157="Fail",ISBLANK(J157)),INDEX('Issue Code Table'!C:C,MATCH(N:N,'Issue Code Table'!A:A,0)),IF(M157="Critical",6,IF(M157="Significant",5,IF(M157="Moderate",3,2))))</f>
        <v>5</v>
      </c>
    </row>
    <row r="158" spans="1:27" customFormat="1" ht="114.75" x14ac:dyDescent="0.25">
      <c r="A158" s="257" t="s">
        <v>2284</v>
      </c>
      <c r="B158" s="257" t="s">
        <v>445</v>
      </c>
      <c r="C158" s="257" t="s">
        <v>1118</v>
      </c>
      <c r="D158" s="257" t="s">
        <v>219</v>
      </c>
      <c r="E158" s="257" t="s">
        <v>1675</v>
      </c>
      <c r="F158" s="257" t="s">
        <v>1676</v>
      </c>
      <c r="G158" s="257" t="s">
        <v>1677</v>
      </c>
      <c r="H158" s="258" t="s">
        <v>1678</v>
      </c>
      <c r="I158" s="55"/>
      <c r="J158" s="56"/>
      <c r="K158" s="54" t="s">
        <v>1679</v>
      </c>
      <c r="L158" s="55"/>
      <c r="M158" s="55" t="s">
        <v>140</v>
      </c>
      <c r="N158" s="55" t="s">
        <v>329</v>
      </c>
      <c r="O158" s="54" t="s">
        <v>330</v>
      </c>
      <c r="P158" s="293"/>
      <c r="Q158" s="54" t="s">
        <v>1669</v>
      </c>
      <c r="R158" s="54" t="s">
        <v>1680</v>
      </c>
      <c r="S158" s="257" t="s">
        <v>1681</v>
      </c>
      <c r="T158" s="257" t="s">
        <v>1682</v>
      </c>
      <c r="U158" s="257" t="s">
        <v>3561</v>
      </c>
      <c r="V158" s="257" t="s">
        <v>1683</v>
      </c>
      <c r="W158" s="289"/>
      <c r="Y158" s="289"/>
      <c r="AA158" s="130">
        <f>IF(OR(J158="Fail",ISBLANK(J158)),INDEX('Issue Code Table'!C:C,MATCH(N:N,'Issue Code Table'!A:A,0)),IF(M158="Critical",6,IF(M158="Significant",5,IF(M158="Moderate",3,2))))</f>
        <v>5</v>
      </c>
    </row>
    <row r="159" spans="1:27" customFormat="1" ht="114.75" x14ac:dyDescent="0.25">
      <c r="A159" s="257" t="s">
        <v>2285</v>
      </c>
      <c r="B159" s="258" t="s">
        <v>445</v>
      </c>
      <c r="C159" s="259" t="s">
        <v>1118</v>
      </c>
      <c r="D159" s="257" t="s">
        <v>219</v>
      </c>
      <c r="E159" s="257" t="s">
        <v>1685</v>
      </c>
      <c r="F159" s="257" t="s">
        <v>1686</v>
      </c>
      <c r="G159" s="257" t="s">
        <v>2286</v>
      </c>
      <c r="H159" s="258" t="s">
        <v>1688</v>
      </c>
      <c r="I159" s="55"/>
      <c r="J159" s="56"/>
      <c r="K159" s="54" t="s">
        <v>1689</v>
      </c>
      <c r="L159" s="55"/>
      <c r="M159" s="55" t="s">
        <v>140</v>
      </c>
      <c r="N159" s="55" t="s">
        <v>329</v>
      </c>
      <c r="O159" s="54" t="s">
        <v>330</v>
      </c>
      <c r="P159" s="293"/>
      <c r="Q159" s="54" t="s">
        <v>1669</v>
      </c>
      <c r="R159" s="54" t="s">
        <v>1690</v>
      </c>
      <c r="S159" s="257" t="s">
        <v>1691</v>
      </c>
      <c r="T159" s="257" t="s">
        <v>2287</v>
      </c>
      <c r="U159" s="257" t="s">
        <v>3562</v>
      </c>
      <c r="V159" s="257" t="s">
        <v>1693</v>
      </c>
      <c r="W159" s="289"/>
      <c r="Y159" s="289"/>
      <c r="AA159" s="130">
        <f>IF(OR(J159="Fail",ISBLANK(J159)),INDEX('Issue Code Table'!C:C,MATCH(N:N,'Issue Code Table'!A:A,0)),IF(M159="Critical",6,IF(M159="Significant",5,IF(M159="Moderate",3,2))))</f>
        <v>5</v>
      </c>
    </row>
    <row r="160" spans="1:27" customFormat="1" ht="114.75" x14ac:dyDescent="0.25">
      <c r="A160" s="257" t="s">
        <v>2288</v>
      </c>
      <c r="B160" s="257" t="s">
        <v>445</v>
      </c>
      <c r="C160" s="257" t="s">
        <v>1118</v>
      </c>
      <c r="D160" s="257" t="s">
        <v>219</v>
      </c>
      <c r="E160" s="257" t="s">
        <v>1695</v>
      </c>
      <c r="F160" s="257" t="s">
        <v>2289</v>
      </c>
      <c r="G160" s="257" t="s">
        <v>3689</v>
      </c>
      <c r="H160" s="258" t="s">
        <v>1698</v>
      </c>
      <c r="I160" s="55"/>
      <c r="J160" s="56"/>
      <c r="K160" s="54" t="s">
        <v>1699</v>
      </c>
      <c r="L160" s="55"/>
      <c r="M160" s="55" t="s">
        <v>140</v>
      </c>
      <c r="N160" s="55" t="s">
        <v>329</v>
      </c>
      <c r="O160" s="54" t="s">
        <v>330</v>
      </c>
      <c r="P160" s="293"/>
      <c r="Q160" s="54" t="s">
        <v>1669</v>
      </c>
      <c r="R160" s="54" t="s">
        <v>1700</v>
      </c>
      <c r="S160" s="257" t="s">
        <v>2290</v>
      </c>
      <c r="T160" s="257" t="s">
        <v>2291</v>
      </c>
      <c r="U160" s="257" t="s">
        <v>1703</v>
      </c>
      <c r="V160" s="257" t="s">
        <v>1704</v>
      </c>
      <c r="W160" s="289"/>
      <c r="Y160" s="289"/>
      <c r="AA160" s="130">
        <f>IF(OR(J160="Fail",ISBLANK(J160)),INDEX('Issue Code Table'!C:C,MATCH(N:N,'Issue Code Table'!A:A,0)),IF(M160="Critical",6,IF(M160="Significant",5,IF(M160="Moderate",3,2))))</f>
        <v>5</v>
      </c>
    </row>
    <row r="161" spans="1:27" customFormat="1" ht="102" x14ac:dyDescent="0.25">
      <c r="A161" s="257" t="s">
        <v>2292</v>
      </c>
      <c r="B161" s="257" t="s">
        <v>445</v>
      </c>
      <c r="C161" s="257" t="s">
        <v>1118</v>
      </c>
      <c r="D161" s="257" t="s">
        <v>219</v>
      </c>
      <c r="E161" s="257" t="s">
        <v>1706</v>
      </c>
      <c r="F161" s="257" t="s">
        <v>2293</v>
      </c>
      <c r="G161" s="257" t="s">
        <v>2294</v>
      </c>
      <c r="H161" s="258" t="s">
        <v>1708</v>
      </c>
      <c r="I161" s="55"/>
      <c r="J161" s="56"/>
      <c r="K161" s="54" t="s">
        <v>1709</v>
      </c>
      <c r="L161" s="55"/>
      <c r="M161" s="55" t="s">
        <v>140</v>
      </c>
      <c r="N161" s="55" t="s">
        <v>329</v>
      </c>
      <c r="O161" s="54" t="s">
        <v>330</v>
      </c>
      <c r="P161" s="293"/>
      <c r="Q161" s="54" t="s">
        <v>1669</v>
      </c>
      <c r="R161" s="54" t="s">
        <v>1710</v>
      </c>
      <c r="S161" s="257" t="s">
        <v>2295</v>
      </c>
      <c r="T161" s="257" t="s">
        <v>2296</v>
      </c>
      <c r="U161" s="257" t="s">
        <v>3563</v>
      </c>
      <c r="V161" s="257" t="s">
        <v>1713</v>
      </c>
      <c r="W161" s="289"/>
      <c r="Y161" s="289"/>
      <c r="AA161" s="130">
        <f>IF(OR(J161="Fail",ISBLANK(J161)),INDEX('Issue Code Table'!C:C,MATCH(N:N,'Issue Code Table'!A:A,0)),IF(M161="Critical",6,IF(M161="Significant",5,IF(M161="Moderate",3,2))))</f>
        <v>5</v>
      </c>
    </row>
    <row r="162" spans="1:27" customFormat="1" ht="114.75" x14ac:dyDescent="0.25">
      <c r="A162" s="257" t="s">
        <v>2297</v>
      </c>
      <c r="B162" s="258" t="s">
        <v>445</v>
      </c>
      <c r="C162" s="259" t="s">
        <v>1118</v>
      </c>
      <c r="D162" s="257" t="s">
        <v>219</v>
      </c>
      <c r="E162" s="257" t="s">
        <v>2298</v>
      </c>
      <c r="F162" s="257" t="s">
        <v>2299</v>
      </c>
      <c r="G162" s="257" t="s">
        <v>3690</v>
      </c>
      <c r="H162" s="258" t="s">
        <v>2300</v>
      </c>
      <c r="I162" s="55"/>
      <c r="J162" s="56"/>
      <c r="K162" s="54" t="s">
        <v>1719</v>
      </c>
      <c r="L162" s="55"/>
      <c r="M162" s="55" t="s">
        <v>140</v>
      </c>
      <c r="N162" s="55" t="s">
        <v>329</v>
      </c>
      <c r="O162" s="54" t="s">
        <v>330</v>
      </c>
      <c r="P162" s="293"/>
      <c r="Q162" s="54" t="s">
        <v>1669</v>
      </c>
      <c r="R162" s="54" t="s">
        <v>1720</v>
      </c>
      <c r="S162" s="257" t="s">
        <v>2301</v>
      </c>
      <c r="T162" s="257" t="s">
        <v>2302</v>
      </c>
      <c r="U162" s="257" t="s">
        <v>1723</v>
      </c>
      <c r="V162" s="257" t="s">
        <v>3663</v>
      </c>
      <c r="W162" s="289"/>
      <c r="Y162" s="289"/>
      <c r="AA162" s="130">
        <f>IF(OR(J162="Fail",ISBLANK(J162)),INDEX('Issue Code Table'!C:C,MATCH(N:N,'Issue Code Table'!A:A,0)),IF(M162="Critical",6,IF(M162="Significant",5,IF(M162="Moderate",3,2))))</f>
        <v>5</v>
      </c>
    </row>
    <row r="163" spans="1:27" customFormat="1" ht="102" x14ac:dyDescent="0.25">
      <c r="A163" s="257" t="s">
        <v>2303</v>
      </c>
      <c r="B163" s="258" t="s">
        <v>180</v>
      </c>
      <c r="C163" s="259" t="s">
        <v>181</v>
      </c>
      <c r="D163" s="257" t="s">
        <v>219</v>
      </c>
      <c r="E163" s="257" t="s">
        <v>1725</v>
      </c>
      <c r="F163" s="257" t="s">
        <v>2304</v>
      </c>
      <c r="G163" s="257" t="s">
        <v>2305</v>
      </c>
      <c r="H163" s="258" t="s">
        <v>1728</v>
      </c>
      <c r="I163" s="55"/>
      <c r="J163" s="56"/>
      <c r="K163" s="55" t="s">
        <v>1729</v>
      </c>
      <c r="L163" s="55"/>
      <c r="M163" s="55" t="s">
        <v>140</v>
      </c>
      <c r="N163" s="55" t="s">
        <v>225</v>
      </c>
      <c r="O163" s="54" t="s">
        <v>226</v>
      </c>
      <c r="P163" s="293"/>
      <c r="Q163" s="54" t="s">
        <v>1669</v>
      </c>
      <c r="R163" s="54" t="s">
        <v>1730</v>
      </c>
      <c r="S163" s="257" t="s">
        <v>2306</v>
      </c>
      <c r="T163" s="257" t="s">
        <v>2307</v>
      </c>
      <c r="U163" s="295" t="s">
        <v>3564</v>
      </c>
      <c r="V163" s="257" t="s">
        <v>3664</v>
      </c>
      <c r="W163" s="289"/>
      <c r="Y163" s="289"/>
      <c r="AA163" s="130">
        <f>IF(OR(J163="Fail",ISBLANK(J163)),INDEX('Issue Code Table'!C:C,MATCH(N:N,'Issue Code Table'!A:A,0)),IF(M163="Critical",6,IF(M163="Significant",5,IF(M163="Moderate",3,2))))</f>
        <v>5</v>
      </c>
    </row>
    <row r="164" spans="1:27" customFormat="1" ht="216.75" x14ac:dyDescent="0.25">
      <c r="A164" s="257" t="s">
        <v>2308</v>
      </c>
      <c r="B164" s="257" t="s">
        <v>144</v>
      </c>
      <c r="C164" s="259" t="s">
        <v>1576</v>
      </c>
      <c r="D164" s="257" t="s">
        <v>219</v>
      </c>
      <c r="E164" s="257" t="s">
        <v>1734</v>
      </c>
      <c r="F164" s="257" t="s">
        <v>1735</v>
      </c>
      <c r="G164" s="257" t="s">
        <v>1736</v>
      </c>
      <c r="H164" s="258" t="s">
        <v>1737</v>
      </c>
      <c r="I164" s="55"/>
      <c r="J164" s="56"/>
      <c r="K164" s="55" t="s">
        <v>1738</v>
      </c>
      <c r="L164" s="55"/>
      <c r="M164" s="55" t="s">
        <v>151</v>
      </c>
      <c r="N164" s="55" t="s">
        <v>541</v>
      </c>
      <c r="O164" s="54" t="s">
        <v>552</v>
      </c>
      <c r="P164" s="293"/>
      <c r="Q164" s="54" t="s">
        <v>1669</v>
      </c>
      <c r="R164" s="54" t="s">
        <v>1755</v>
      </c>
      <c r="S164" s="257" t="s">
        <v>1740</v>
      </c>
      <c r="T164" s="257" t="s">
        <v>1741</v>
      </c>
      <c r="U164" s="295" t="s">
        <v>1741</v>
      </c>
      <c r="V164" s="257"/>
      <c r="W164" s="289"/>
      <c r="Y164" s="289"/>
      <c r="AA164" s="130">
        <f>IF(OR(J164="Fail",ISBLANK(J164)),INDEX('Issue Code Table'!C:C,MATCH(N:N,'Issue Code Table'!A:A,0)),IF(M164="Critical",6,IF(M164="Significant",5,IF(M164="Moderate",3,2))))</f>
        <v>4</v>
      </c>
    </row>
    <row r="165" spans="1:27" customFormat="1" ht="216.75" x14ac:dyDescent="0.25">
      <c r="A165" s="257" t="s">
        <v>2309</v>
      </c>
      <c r="B165" s="257" t="s">
        <v>144</v>
      </c>
      <c r="C165" s="259" t="s">
        <v>1576</v>
      </c>
      <c r="D165" s="257" t="s">
        <v>219</v>
      </c>
      <c r="E165" s="257" t="s">
        <v>1743</v>
      </c>
      <c r="F165" s="257" t="s">
        <v>1744</v>
      </c>
      <c r="G165" s="257" t="s">
        <v>1745</v>
      </c>
      <c r="H165" s="258" t="s">
        <v>1746</v>
      </c>
      <c r="I165" s="55"/>
      <c r="J165" s="56"/>
      <c r="K165" s="55" t="s">
        <v>1747</v>
      </c>
      <c r="L165" s="55"/>
      <c r="M165" s="55" t="s">
        <v>151</v>
      </c>
      <c r="N165" s="55" t="s">
        <v>541</v>
      </c>
      <c r="O165" s="54" t="s">
        <v>552</v>
      </c>
      <c r="P165" s="293"/>
      <c r="Q165" s="54" t="s">
        <v>1669</v>
      </c>
      <c r="R165" s="54" t="s">
        <v>1764</v>
      </c>
      <c r="S165" s="257" t="s">
        <v>1740</v>
      </c>
      <c r="T165" s="257" t="s">
        <v>1741</v>
      </c>
      <c r="U165" s="295" t="s">
        <v>1741</v>
      </c>
      <c r="V165" s="257"/>
      <c r="W165" s="289"/>
      <c r="Y165" s="289"/>
      <c r="AA165" s="130">
        <f>IF(OR(J165="Fail",ISBLANK(J165)),INDEX('Issue Code Table'!C:C,MATCH(N:N,'Issue Code Table'!A:A,0)),IF(M165="Critical",6,IF(M165="Significant",5,IF(M165="Moderate",3,2))))</f>
        <v>4</v>
      </c>
    </row>
    <row r="166" spans="1:27" customFormat="1" ht="229.5" x14ac:dyDescent="0.25">
      <c r="A166" s="257" t="s">
        <v>2310</v>
      </c>
      <c r="B166" s="258" t="s">
        <v>180</v>
      </c>
      <c r="C166" s="259" t="s">
        <v>181</v>
      </c>
      <c r="D166" s="257" t="s">
        <v>206</v>
      </c>
      <c r="E166" s="257" t="s">
        <v>1750</v>
      </c>
      <c r="F166" s="257" t="s">
        <v>1751</v>
      </c>
      <c r="G166" s="257" t="s">
        <v>2311</v>
      </c>
      <c r="H166" s="258" t="s">
        <v>1753</v>
      </c>
      <c r="I166" s="55"/>
      <c r="J166" s="56"/>
      <c r="K166" s="55" t="s">
        <v>1754</v>
      </c>
      <c r="L166" s="55"/>
      <c r="M166" s="55" t="s">
        <v>140</v>
      </c>
      <c r="N166" s="55" t="s">
        <v>225</v>
      </c>
      <c r="O166" s="54" t="s">
        <v>226</v>
      </c>
      <c r="P166" s="293"/>
      <c r="Q166" s="54" t="s">
        <v>1669</v>
      </c>
      <c r="R166" s="54" t="s">
        <v>2312</v>
      </c>
      <c r="S166" s="257" t="s">
        <v>1756</v>
      </c>
      <c r="T166" s="257" t="s">
        <v>1757</v>
      </c>
      <c r="U166" s="295" t="s">
        <v>3565</v>
      </c>
      <c r="V166" s="257" t="s">
        <v>1758</v>
      </c>
      <c r="W166" s="289"/>
      <c r="Y166" s="289"/>
      <c r="AA166" s="130">
        <f>IF(OR(J166="Fail",ISBLANK(J166)),INDEX('Issue Code Table'!C:C,MATCH(N:N,'Issue Code Table'!A:A,0)),IF(M166="Critical",6,IF(M166="Significant",5,IF(M166="Moderate",3,2))))</f>
        <v>5</v>
      </c>
    </row>
    <row r="167" spans="1:27" customFormat="1" ht="229.5" x14ac:dyDescent="0.25">
      <c r="A167" s="257" t="s">
        <v>2313</v>
      </c>
      <c r="B167" s="258" t="s">
        <v>180</v>
      </c>
      <c r="C167" s="259" t="s">
        <v>181</v>
      </c>
      <c r="D167" s="257" t="s">
        <v>206</v>
      </c>
      <c r="E167" s="257" t="s">
        <v>1760</v>
      </c>
      <c r="F167" s="257" t="s">
        <v>1761</v>
      </c>
      <c r="G167" s="257" t="s">
        <v>2314</v>
      </c>
      <c r="H167" s="258" t="s">
        <v>1763</v>
      </c>
      <c r="I167" s="55"/>
      <c r="J167" s="56"/>
      <c r="K167" s="55" t="s">
        <v>1754</v>
      </c>
      <c r="L167" s="55"/>
      <c r="M167" s="55" t="s">
        <v>140</v>
      </c>
      <c r="N167" s="55" t="s">
        <v>225</v>
      </c>
      <c r="O167" s="54" t="s">
        <v>226</v>
      </c>
      <c r="P167" s="293"/>
      <c r="Q167" s="54" t="s">
        <v>1669</v>
      </c>
      <c r="R167" s="54" t="s">
        <v>2315</v>
      </c>
      <c r="S167" s="257" t="s">
        <v>1765</v>
      </c>
      <c r="T167" s="257" t="s">
        <v>1766</v>
      </c>
      <c r="U167" s="295" t="s">
        <v>3566</v>
      </c>
      <c r="V167" s="257" t="s">
        <v>1767</v>
      </c>
      <c r="W167" s="289"/>
      <c r="Y167" s="289"/>
      <c r="AA167" s="130">
        <f>IF(OR(J167="Fail",ISBLANK(J167)),INDEX('Issue Code Table'!C:C,MATCH(N:N,'Issue Code Table'!A:A,0)),IF(M167="Critical",6,IF(M167="Significant",5,IF(M167="Moderate",3,2))))</f>
        <v>5</v>
      </c>
    </row>
    <row r="168" spans="1:27" customFormat="1" ht="127.5" x14ac:dyDescent="0.25">
      <c r="A168" s="257" t="s">
        <v>2316</v>
      </c>
      <c r="B168" s="257" t="s">
        <v>144</v>
      </c>
      <c r="C168" s="259" t="s">
        <v>1576</v>
      </c>
      <c r="D168" s="257" t="s">
        <v>219</v>
      </c>
      <c r="E168" s="257" t="s">
        <v>1769</v>
      </c>
      <c r="F168" s="257" t="s">
        <v>1770</v>
      </c>
      <c r="G168" s="257" t="s">
        <v>1771</v>
      </c>
      <c r="H168" s="258" t="s">
        <v>1772</v>
      </c>
      <c r="I168" s="55"/>
      <c r="J168" s="56"/>
      <c r="K168" s="55" t="s">
        <v>1773</v>
      </c>
      <c r="L168" s="55"/>
      <c r="M168" s="55" t="s">
        <v>131</v>
      </c>
      <c r="N168" s="55" t="s">
        <v>1774</v>
      </c>
      <c r="O168" s="54" t="s">
        <v>1775</v>
      </c>
      <c r="P168" s="293"/>
      <c r="Q168" s="54" t="s">
        <v>1776</v>
      </c>
      <c r="R168" s="54" t="s">
        <v>1777</v>
      </c>
      <c r="S168" s="257" t="s">
        <v>1778</v>
      </c>
      <c r="T168" s="257" t="s">
        <v>1779</v>
      </c>
      <c r="U168" s="295" t="s">
        <v>3567</v>
      </c>
      <c r="V168" s="295" t="s">
        <v>3568</v>
      </c>
      <c r="W168" s="289"/>
      <c r="Y168" s="289"/>
      <c r="AA168" s="130">
        <f>IF(OR(J168="Fail",ISBLANK(J168)),INDEX('Issue Code Table'!C:C,MATCH(N:N,'Issue Code Table'!A:A,0)),IF(M168="Critical",6,IF(M168="Significant",5,IF(M168="Moderate",3,2))))</f>
        <v>7</v>
      </c>
    </row>
    <row r="169" spans="1:27" customFormat="1" ht="89.25" x14ac:dyDescent="0.25">
      <c r="A169" s="257" t="s">
        <v>2317</v>
      </c>
      <c r="B169" s="257" t="s">
        <v>144</v>
      </c>
      <c r="C169" s="259" t="s">
        <v>1576</v>
      </c>
      <c r="D169" s="257" t="s">
        <v>219</v>
      </c>
      <c r="E169" s="257" t="s">
        <v>1781</v>
      </c>
      <c r="F169" s="257" t="s">
        <v>1782</v>
      </c>
      <c r="G169" s="257" t="s">
        <v>1783</v>
      </c>
      <c r="H169" s="258" t="s">
        <v>1784</v>
      </c>
      <c r="I169" s="55"/>
      <c r="J169" s="56"/>
      <c r="K169" s="55" t="s">
        <v>1785</v>
      </c>
      <c r="L169" s="55"/>
      <c r="M169" s="55" t="s">
        <v>151</v>
      </c>
      <c r="N169" s="55" t="s">
        <v>541</v>
      </c>
      <c r="O169" s="54" t="s">
        <v>552</v>
      </c>
      <c r="P169" s="293"/>
      <c r="Q169" s="54" t="s">
        <v>1776</v>
      </c>
      <c r="R169" s="54" t="s">
        <v>1786</v>
      </c>
      <c r="S169" s="257" t="s">
        <v>1787</v>
      </c>
      <c r="T169" s="257" t="s">
        <v>1788</v>
      </c>
      <c r="U169" s="295" t="s">
        <v>3569</v>
      </c>
      <c r="V169" s="295" t="s">
        <v>3570</v>
      </c>
      <c r="W169" s="289"/>
      <c r="Y169" s="289"/>
      <c r="AA169" s="130">
        <f>IF(OR(J169="Fail",ISBLANK(J169)),INDEX('Issue Code Table'!C:C,MATCH(N:N,'Issue Code Table'!A:A,0)),IF(M169="Critical",6,IF(M169="Significant",5,IF(M169="Moderate",3,2))))</f>
        <v>4</v>
      </c>
    </row>
    <row r="170" spans="1:27" customFormat="1" ht="89.25" x14ac:dyDescent="0.25">
      <c r="A170" s="257" t="s">
        <v>2318</v>
      </c>
      <c r="B170" s="257" t="s">
        <v>144</v>
      </c>
      <c r="C170" s="259" t="s">
        <v>1576</v>
      </c>
      <c r="D170" s="257" t="s">
        <v>219</v>
      </c>
      <c r="E170" s="257" t="s">
        <v>1790</v>
      </c>
      <c r="F170" s="257" t="s">
        <v>1782</v>
      </c>
      <c r="G170" s="257" t="s">
        <v>1791</v>
      </c>
      <c r="H170" s="258" t="s">
        <v>1792</v>
      </c>
      <c r="I170" s="55"/>
      <c r="J170" s="56"/>
      <c r="K170" s="55" t="s">
        <v>1793</v>
      </c>
      <c r="L170" s="55"/>
      <c r="M170" s="55" t="s">
        <v>151</v>
      </c>
      <c r="N170" s="55" t="s">
        <v>541</v>
      </c>
      <c r="O170" s="54" t="s">
        <v>552</v>
      </c>
      <c r="P170" s="293"/>
      <c r="Q170" s="54" t="s">
        <v>1776</v>
      </c>
      <c r="R170" s="54" t="s">
        <v>1794</v>
      </c>
      <c r="S170" s="257" t="s">
        <v>1787</v>
      </c>
      <c r="T170" s="257" t="s">
        <v>1795</v>
      </c>
      <c r="U170" s="295" t="s">
        <v>3571</v>
      </c>
      <c r="V170" s="257"/>
      <c r="W170" s="289"/>
      <c r="Y170" s="289"/>
      <c r="AA170" s="130">
        <f>IF(OR(J170="Fail",ISBLANK(J170)),INDEX('Issue Code Table'!C:C,MATCH(N:N,'Issue Code Table'!A:A,0)),IF(M170="Critical",6,IF(M170="Significant",5,IF(M170="Moderate",3,2))))</f>
        <v>4</v>
      </c>
    </row>
    <row r="171" spans="1:27" customFormat="1" ht="89.25" x14ac:dyDescent="0.25">
      <c r="A171" s="257" t="s">
        <v>2319</v>
      </c>
      <c r="B171" s="257" t="s">
        <v>144</v>
      </c>
      <c r="C171" s="259" t="s">
        <v>1576</v>
      </c>
      <c r="D171" s="257" t="s">
        <v>219</v>
      </c>
      <c r="E171" s="257" t="s">
        <v>1797</v>
      </c>
      <c r="F171" s="257" t="s">
        <v>1782</v>
      </c>
      <c r="G171" s="257" t="s">
        <v>1798</v>
      </c>
      <c r="H171" s="258" t="s">
        <v>1799</v>
      </c>
      <c r="I171" s="55"/>
      <c r="J171" s="56"/>
      <c r="K171" s="55" t="s">
        <v>1800</v>
      </c>
      <c r="L171" s="55"/>
      <c r="M171" s="55" t="s">
        <v>151</v>
      </c>
      <c r="N171" s="55" t="s">
        <v>541</v>
      </c>
      <c r="O171" s="54" t="s">
        <v>552</v>
      </c>
      <c r="P171" s="293"/>
      <c r="Q171" s="54" t="s">
        <v>1776</v>
      </c>
      <c r="R171" s="54" t="s">
        <v>1801</v>
      </c>
      <c r="S171" s="257" t="s">
        <v>1787</v>
      </c>
      <c r="T171" s="257" t="s">
        <v>1802</v>
      </c>
      <c r="U171" s="295" t="s">
        <v>3572</v>
      </c>
      <c r="V171" s="257"/>
      <c r="W171" s="289"/>
      <c r="Y171" s="289"/>
      <c r="AA171" s="130">
        <f>IF(OR(J171="Fail",ISBLANK(J171)),INDEX('Issue Code Table'!C:C,MATCH(N:N,'Issue Code Table'!A:A,0)),IF(M171="Critical",6,IF(M171="Significant",5,IF(M171="Moderate",3,2))))</f>
        <v>4</v>
      </c>
    </row>
    <row r="172" spans="1:27" customFormat="1" ht="89.25" x14ac:dyDescent="0.25">
      <c r="A172" s="257" t="s">
        <v>2320</v>
      </c>
      <c r="B172" s="257" t="s">
        <v>144</v>
      </c>
      <c r="C172" s="259" t="s">
        <v>1576</v>
      </c>
      <c r="D172" s="257" t="s">
        <v>219</v>
      </c>
      <c r="E172" s="257" t="s">
        <v>1804</v>
      </c>
      <c r="F172" s="257" t="s">
        <v>1805</v>
      </c>
      <c r="G172" s="257" t="s">
        <v>1806</v>
      </c>
      <c r="H172" s="258" t="s">
        <v>1807</v>
      </c>
      <c r="I172" s="55"/>
      <c r="J172" s="56"/>
      <c r="K172" s="55" t="s">
        <v>1808</v>
      </c>
      <c r="L172" s="55"/>
      <c r="M172" s="55" t="s">
        <v>140</v>
      </c>
      <c r="N172" s="55" t="s">
        <v>329</v>
      </c>
      <c r="O172" s="54" t="s">
        <v>330</v>
      </c>
      <c r="P172" s="293"/>
      <c r="Q172" s="54" t="s">
        <v>1776</v>
      </c>
      <c r="R172" s="54" t="s">
        <v>1809</v>
      </c>
      <c r="S172" s="257" t="s">
        <v>1810</v>
      </c>
      <c r="T172" s="257" t="s">
        <v>1811</v>
      </c>
      <c r="U172" s="295" t="s">
        <v>3573</v>
      </c>
      <c r="V172" s="295" t="s">
        <v>3574</v>
      </c>
      <c r="W172" s="289"/>
      <c r="Y172" s="289"/>
      <c r="AA172" s="130">
        <f>IF(OR(J172="Fail",ISBLANK(J172)),INDEX('Issue Code Table'!C:C,MATCH(N:N,'Issue Code Table'!A:A,0)),IF(M172="Critical",6,IF(M172="Significant",5,IF(M172="Moderate",3,2))))</f>
        <v>5</v>
      </c>
    </row>
    <row r="173" spans="1:27" customFormat="1" ht="409.5" x14ac:dyDescent="0.25">
      <c r="A173" s="257" t="s">
        <v>2321</v>
      </c>
      <c r="B173" s="257" t="s">
        <v>144</v>
      </c>
      <c r="C173" s="259" t="s">
        <v>1576</v>
      </c>
      <c r="D173" s="257" t="s">
        <v>219</v>
      </c>
      <c r="E173" s="257" t="s">
        <v>1813</v>
      </c>
      <c r="F173" s="257" t="s">
        <v>1814</v>
      </c>
      <c r="G173" s="257" t="s">
        <v>2322</v>
      </c>
      <c r="H173" s="258" t="s">
        <v>1816</v>
      </c>
      <c r="I173" s="55"/>
      <c r="J173" s="56"/>
      <c r="K173" s="54" t="s">
        <v>3666</v>
      </c>
      <c r="L173" s="55"/>
      <c r="M173" s="55" t="s">
        <v>140</v>
      </c>
      <c r="N173" s="55" t="s">
        <v>329</v>
      </c>
      <c r="O173" s="54" t="s">
        <v>330</v>
      </c>
      <c r="P173" s="293"/>
      <c r="Q173" s="54" t="s">
        <v>1776</v>
      </c>
      <c r="R173" s="54" t="s">
        <v>1817</v>
      </c>
      <c r="S173" s="257" t="s">
        <v>1818</v>
      </c>
      <c r="T173" s="257" t="s">
        <v>1819</v>
      </c>
      <c r="U173" s="295" t="s">
        <v>3575</v>
      </c>
      <c r="V173" s="295" t="s">
        <v>3576</v>
      </c>
      <c r="W173" s="289"/>
      <c r="Y173" s="289"/>
      <c r="AA173" s="130">
        <f>IF(OR(J173="Fail",ISBLANK(J173)),INDEX('Issue Code Table'!C:C,MATCH(N:N,'Issue Code Table'!A:A,0)),IF(M173="Critical",6,IF(M173="Significant",5,IF(M173="Moderate",3,2))))</f>
        <v>5</v>
      </c>
    </row>
    <row r="174" spans="1:27" customFormat="1" ht="178.5" x14ac:dyDescent="0.25">
      <c r="A174" s="257" t="s">
        <v>2323</v>
      </c>
      <c r="B174" s="258" t="s">
        <v>445</v>
      </c>
      <c r="C174" s="259" t="s">
        <v>1118</v>
      </c>
      <c r="D174" s="257" t="s">
        <v>219</v>
      </c>
      <c r="E174" s="257" t="s">
        <v>1821</v>
      </c>
      <c r="F174" s="257" t="s">
        <v>1822</v>
      </c>
      <c r="G174" s="257" t="s">
        <v>1823</v>
      </c>
      <c r="H174" s="258" t="s">
        <v>1824</v>
      </c>
      <c r="I174" s="55"/>
      <c r="J174" s="56"/>
      <c r="K174" s="55" t="s">
        <v>1825</v>
      </c>
      <c r="L174" s="55"/>
      <c r="M174" s="55" t="s">
        <v>140</v>
      </c>
      <c r="N174" s="55" t="s">
        <v>329</v>
      </c>
      <c r="O174" s="54" t="s">
        <v>330</v>
      </c>
      <c r="P174" s="293"/>
      <c r="Q174" s="54" t="s">
        <v>1776</v>
      </c>
      <c r="R174" s="54" t="s">
        <v>1826</v>
      </c>
      <c r="S174" s="257" t="s">
        <v>1827</v>
      </c>
      <c r="T174" s="257" t="s">
        <v>1828</v>
      </c>
      <c r="U174" s="257" t="s">
        <v>1829</v>
      </c>
      <c r="V174" s="257" t="s">
        <v>1830</v>
      </c>
      <c r="W174" s="289"/>
      <c r="Y174" s="289"/>
      <c r="AA174" s="130">
        <f>IF(OR(J174="Fail",ISBLANK(J174)),INDEX('Issue Code Table'!C:C,MATCH(N:N,'Issue Code Table'!A:A,0)),IF(M174="Critical",6,IF(M174="Significant",5,IF(M174="Moderate",3,2))))</f>
        <v>5</v>
      </c>
    </row>
    <row r="175" spans="1:27" customFormat="1" ht="409.5" x14ac:dyDescent="0.25">
      <c r="A175" s="257" t="s">
        <v>2324</v>
      </c>
      <c r="B175" s="258" t="s">
        <v>445</v>
      </c>
      <c r="C175" s="259" t="s">
        <v>1118</v>
      </c>
      <c r="D175" s="257" t="s">
        <v>219</v>
      </c>
      <c r="E175" s="257" t="s">
        <v>1832</v>
      </c>
      <c r="F175" s="257" t="s">
        <v>1833</v>
      </c>
      <c r="G175" s="257" t="s">
        <v>1834</v>
      </c>
      <c r="H175" s="258" t="s">
        <v>1835</v>
      </c>
      <c r="I175" s="55"/>
      <c r="J175" s="56"/>
      <c r="K175" s="54" t="s">
        <v>1836</v>
      </c>
      <c r="L175" s="55"/>
      <c r="M175" s="55" t="s">
        <v>140</v>
      </c>
      <c r="N175" s="55" t="s">
        <v>329</v>
      </c>
      <c r="O175" s="54" t="s">
        <v>330</v>
      </c>
      <c r="P175" s="293"/>
      <c r="Q175" s="54" t="s">
        <v>1776</v>
      </c>
      <c r="R175" s="54" t="s">
        <v>1837</v>
      </c>
      <c r="S175" s="257" t="s">
        <v>1838</v>
      </c>
      <c r="T175" s="257" t="s">
        <v>1839</v>
      </c>
      <c r="U175" s="295" t="s">
        <v>3577</v>
      </c>
      <c r="V175" s="295" t="s">
        <v>3691</v>
      </c>
      <c r="W175" s="289"/>
      <c r="Y175" s="289"/>
      <c r="AA175" s="130">
        <f>IF(OR(J175="Fail",ISBLANK(J175)),INDEX('Issue Code Table'!C:C,MATCH(N:N,'Issue Code Table'!A:A,0)),IF(M175="Critical",6,IF(M175="Significant",5,IF(M175="Moderate",3,2))))</f>
        <v>5</v>
      </c>
    </row>
    <row r="176" spans="1:27" customFormat="1" ht="255" x14ac:dyDescent="0.25">
      <c r="A176" s="257" t="s">
        <v>2325</v>
      </c>
      <c r="B176" s="257" t="s">
        <v>144</v>
      </c>
      <c r="C176" s="259" t="s">
        <v>1576</v>
      </c>
      <c r="D176" s="257" t="s">
        <v>219</v>
      </c>
      <c r="E176" s="257" t="s">
        <v>1841</v>
      </c>
      <c r="F176" s="257" t="s">
        <v>1842</v>
      </c>
      <c r="G176" s="257" t="s">
        <v>1843</v>
      </c>
      <c r="H176" s="258" t="s">
        <v>1844</v>
      </c>
      <c r="I176" s="55"/>
      <c r="J176" s="56"/>
      <c r="K176" s="55" t="s">
        <v>1845</v>
      </c>
      <c r="L176" s="55"/>
      <c r="M176" s="55" t="s">
        <v>140</v>
      </c>
      <c r="N176" s="55" t="s">
        <v>329</v>
      </c>
      <c r="O176" s="54" t="s">
        <v>330</v>
      </c>
      <c r="P176" s="293"/>
      <c r="Q176" s="54" t="s">
        <v>1776</v>
      </c>
      <c r="R176" s="54" t="s">
        <v>1846</v>
      </c>
      <c r="S176" s="257" t="s">
        <v>1847</v>
      </c>
      <c r="T176" s="257" t="s">
        <v>1848</v>
      </c>
      <c r="U176" s="295" t="s">
        <v>1848</v>
      </c>
      <c r="V176" s="295" t="s">
        <v>3578</v>
      </c>
      <c r="W176" s="289"/>
      <c r="Y176" s="289"/>
      <c r="AA176" s="130">
        <f>IF(OR(J176="Fail",ISBLANK(J176)),INDEX('Issue Code Table'!C:C,MATCH(N:N,'Issue Code Table'!A:A,0)),IF(M176="Critical",6,IF(M176="Significant",5,IF(M176="Moderate",3,2))))</f>
        <v>5</v>
      </c>
    </row>
    <row r="177" spans="1:27" customFormat="1" ht="395.25" x14ac:dyDescent="0.25">
      <c r="A177" s="257" t="s">
        <v>2326</v>
      </c>
      <c r="B177" s="258" t="s">
        <v>445</v>
      </c>
      <c r="C177" s="259" t="s">
        <v>1118</v>
      </c>
      <c r="D177" s="257" t="s">
        <v>219</v>
      </c>
      <c r="E177" s="257" t="s">
        <v>1850</v>
      </c>
      <c r="F177" s="257" t="s">
        <v>1851</v>
      </c>
      <c r="G177" s="257" t="s">
        <v>1852</v>
      </c>
      <c r="H177" s="258" t="s">
        <v>1853</v>
      </c>
      <c r="I177" s="55"/>
      <c r="J177" s="56"/>
      <c r="K177" s="54" t="s">
        <v>1854</v>
      </c>
      <c r="L177" s="55"/>
      <c r="M177" s="55" t="s">
        <v>140</v>
      </c>
      <c r="N177" s="55" t="s">
        <v>329</v>
      </c>
      <c r="O177" s="54" t="s">
        <v>330</v>
      </c>
      <c r="P177" s="293"/>
      <c r="Q177" s="54" t="s">
        <v>1776</v>
      </c>
      <c r="R177" s="54" t="s">
        <v>1855</v>
      </c>
      <c r="S177" s="257" t="s">
        <v>1856</v>
      </c>
      <c r="T177" s="257" t="s">
        <v>1857</v>
      </c>
      <c r="U177" s="295" t="s">
        <v>3579</v>
      </c>
      <c r="V177" s="257" t="s">
        <v>1858</v>
      </c>
      <c r="W177" s="289"/>
      <c r="Y177" s="289"/>
      <c r="AA177" s="130">
        <f>IF(OR(J177="Fail",ISBLANK(J177)),INDEX('Issue Code Table'!C:C,MATCH(N:N,'Issue Code Table'!A:A,0)),IF(M177="Critical",6,IF(M177="Significant",5,IF(M177="Moderate",3,2))))</f>
        <v>5</v>
      </c>
    </row>
    <row r="178" spans="1:27" customFormat="1" ht="242.25" x14ac:dyDescent="0.25">
      <c r="A178" s="257" t="s">
        <v>2327</v>
      </c>
      <c r="B178" s="258" t="s">
        <v>445</v>
      </c>
      <c r="C178" s="259" t="s">
        <v>446</v>
      </c>
      <c r="D178" s="257" t="s">
        <v>219</v>
      </c>
      <c r="E178" s="257" t="s">
        <v>1860</v>
      </c>
      <c r="F178" s="257" t="s">
        <v>1861</v>
      </c>
      <c r="G178" s="257" t="s">
        <v>1862</v>
      </c>
      <c r="H178" s="258" t="s">
        <v>1863</v>
      </c>
      <c r="I178" s="55"/>
      <c r="J178" s="56"/>
      <c r="K178" s="55" t="s">
        <v>1864</v>
      </c>
      <c r="L178" s="55"/>
      <c r="M178" s="55" t="s">
        <v>151</v>
      </c>
      <c r="N178" s="55" t="s">
        <v>541</v>
      </c>
      <c r="O178" s="54" t="s">
        <v>552</v>
      </c>
      <c r="P178" s="293"/>
      <c r="Q178" s="54" t="s">
        <v>1776</v>
      </c>
      <c r="R178" s="54" t="s">
        <v>1865</v>
      </c>
      <c r="S178" s="257" t="s">
        <v>1866</v>
      </c>
      <c r="T178" s="257" t="s">
        <v>1867</v>
      </c>
      <c r="U178" s="295" t="s">
        <v>3580</v>
      </c>
      <c r="V178" s="257"/>
      <c r="W178" s="289"/>
      <c r="Y178" s="289"/>
      <c r="AA178" s="130">
        <f>IF(OR(J178="Fail",ISBLANK(J178)),INDEX('Issue Code Table'!C:C,MATCH(N:N,'Issue Code Table'!A:A,0)),IF(M178="Critical",6,IF(M178="Significant",5,IF(M178="Moderate",3,2))))</f>
        <v>4</v>
      </c>
    </row>
    <row r="179" spans="1:27" customFormat="1" ht="242.25" x14ac:dyDescent="0.25">
      <c r="A179" s="257" t="s">
        <v>2328</v>
      </c>
      <c r="B179" s="258" t="s">
        <v>445</v>
      </c>
      <c r="C179" s="259" t="s">
        <v>446</v>
      </c>
      <c r="D179" s="257" t="s">
        <v>219</v>
      </c>
      <c r="E179" s="257" t="s">
        <v>1869</v>
      </c>
      <c r="F179" s="257" t="s">
        <v>1870</v>
      </c>
      <c r="G179" s="257" t="s">
        <v>1871</v>
      </c>
      <c r="H179" s="258" t="s">
        <v>1872</v>
      </c>
      <c r="I179" s="55"/>
      <c r="J179" s="56"/>
      <c r="K179" s="55" t="s">
        <v>1873</v>
      </c>
      <c r="L179" s="55"/>
      <c r="M179" s="55" t="s">
        <v>151</v>
      </c>
      <c r="N179" s="55" t="s">
        <v>541</v>
      </c>
      <c r="O179" s="54" t="s">
        <v>552</v>
      </c>
      <c r="P179" s="293"/>
      <c r="Q179" s="54" t="s">
        <v>1776</v>
      </c>
      <c r="R179" s="54" t="s">
        <v>1874</v>
      </c>
      <c r="S179" s="257" t="s">
        <v>1875</v>
      </c>
      <c r="T179" s="257" t="s">
        <v>1876</v>
      </c>
      <c r="U179" s="295" t="s">
        <v>3581</v>
      </c>
      <c r="V179" s="257"/>
      <c r="W179" s="289"/>
      <c r="Y179" s="289"/>
      <c r="AA179" s="130">
        <f>IF(OR(J179="Fail",ISBLANK(J179)),INDEX('Issue Code Table'!C:C,MATCH(N:N,'Issue Code Table'!A:A,0)),IF(M179="Critical",6,IF(M179="Significant",5,IF(M179="Moderate",3,2))))</f>
        <v>4</v>
      </c>
    </row>
    <row r="180" spans="1:27" customFormat="1" ht="409.5" x14ac:dyDescent="0.25">
      <c r="A180" s="257" t="s">
        <v>2329</v>
      </c>
      <c r="B180" s="258" t="s">
        <v>445</v>
      </c>
      <c r="C180" s="259" t="s">
        <v>446</v>
      </c>
      <c r="D180" s="257" t="s">
        <v>219</v>
      </c>
      <c r="E180" s="257" t="s">
        <v>1878</v>
      </c>
      <c r="F180" s="257" t="s">
        <v>1879</v>
      </c>
      <c r="G180" s="257" t="s">
        <v>1880</v>
      </c>
      <c r="H180" s="258" t="s">
        <v>1872</v>
      </c>
      <c r="I180" s="55"/>
      <c r="J180" s="56"/>
      <c r="K180" s="55" t="s">
        <v>1881</v>
      </c>
      <c r="L180" s="55"/>
      <c r="M180" s="55" t="s">
        <v>151</v>
      </c>
      <c r="N180" s="55" t="s">
        <v>541</v>
      </c>
      <c r="O180" s="54" t="s">
        <v>552</v>
      </c>
      <c r="P180" s="293"/>
      <c r="Q180" s="54" t="s">
        <v>1776</v>
      </c>
      <c r="R180" s="54" t="s">
        <v>1882</v>
      </c>
      <c r="S180" s="257" t="s">
        <v>1883</v>
      </c>
      <c r="T180" s="257" t="s">
        <v>1884</v>
      </c>
      <c r="U180" s="295" t="s">
        <v>3582</v>
      </c>
      <c r="V180" s="257"/>
      <c r="W180" s="289"/>
      <c r="Y180" s="289"/>
      <c r="AA180" s="130">
        <f>IF(OR(J180="Fail",ISBLANK(J180)),INDEX('Issue Code Table'!C:C,MATCH(N:N,'Issue Code Table'!A:A,0)),IF(M180="Critical",6,IF(M180="Significant",5,IF(M180="Moderate",3,2))))</f>
        <v>4</v>
      </c>
    </row>
    <row r="181" spans="1:27" customFormat="1" ht="255" x14ac:dyDescent="0.25">
      <c r="A181" s="257" t="s">
        <v>2330</v>
      </c>
      <c r="B181" s="258" t="s">
        <v>445</v>
      </c>
      <c r="C181" s="259" t="s">
        <v>446</v>
      </c>
      <c r="D181" s="257" t="s">
        <v>219</v>
      </c>
      <c r="E181" s="257" t="s">
        <v>1886</v>
      </c>
      <c r="F181" s="257" t="s">
        <v>1887</v>
      </c>
      <c r="G181" s="257" t="s">
        <v>1888</v>
      </c>
      <c r="H181" s="258" t="s">
        <v>1889</v>
      </c>
      <c r="I181" s="55"/>
      <c r="J181" s="56"/>
      <c r="K181" s="55" t="s">
        <v>1890</v>
      </c>
      <c r="L181" s="55"/>
      <c r="M181" s="55" t="s">
        <v>140</v>
      </c>
      <c r="N181" s="55" t="s">
        <v>329</v>
      </c>
      <c r="O181" s="54" t="s">
        <v>330</v>
      </c>
      <c r="P181" s="293"/>
      <c r="Q181" s="54" t="s">
        <v>1776</v>
      </c>
      <c r="R181" s="54" t="s">
        <v>1891</v>
      </c>
      <c r="S181" s="257" t="s">
        <v>1892</v>
      </c>
      <c r="T181" s="257" t="s">
        <v>1893</v>
      </c>
      <c r="U181" s="295" t="s">
        <v>3583</v>
      </c>
      <c r="V181" s="295" t="s">
        <v>3667</v>
      </c>
      <c r="W181" s="289"/>
      <c r="Y181" s="289"/>
      <c r="AA181" s="130">
        <f>IF(OR(J181="Fail",ISBLANK(J181)),INDEX('Issue Code Table'!C:C,MATCH(N:N,'Issue Code Table'!A:A,0)),IF(M181="Critical",6,IF(M181="Significant",5,IF(M181="Moderate",3,2))))</f>
        <v>5</v>
      </c>
    </row>
    <row r="182" spans="1:27" customFormat="1" ht="191.25" x14ac:dyDescent="0.25">
      <c r="A182" s="257" t="s">
        <v>2331</v>
      </c>
      <c r="B182" s="257" t="s">
        <v>144</v>
      </c>
      <c r="C182" s="74" t="s">
        <v>1576</v>
      </c>
      <c r="D182" s="257" t="s">
        <v>219</v>
      </c>
      <c r="E182" s="257" t="s">
        <v>1895</v>
      </c>
      <c r="F182" s="257" t="s">
        <v>1896</v>
      </c>
      <c r="G182" s="257" t="s">
        <v>1897</v>
      </c>
      <c r="H182" s="258" t="s">
        <v>1898</v>
      </c>
      <c r="I182" s="55"/>
      <c r="J182" s="56"/>
      <c r="K182" s="55" t="s">
        <v>1899</v>
      </c>
      <c r="L182" s="55"/>
      <c r="M182" s="55" t="s">
        <v>140</v>
      </c>
      <c r="N182" s="55" t="s">
        <v>329</v>
      </c>
      <c r="O182" s="54" t="s">
        <v>330</v>
      </c>
      <c r="P182" s="293"/>
      <c r="Q182" s="54" t="s">
        <v>1776</v>
      </c>
      <c r="R182" s="54" t="s">
        <v>1900</v>
      </c>
      <c r="S182" s="257" t="s">
        <v>1901</v>
      </c>
      <c r="T182" s="257" t="s">
        <v>1902</v>
      </c>
      <c r="U182" s="295" t="s">
        <v>3584</v>
      </c>
      <c r="V182" s="295" t="s">
        <v>3585</v>
      </c>
      <c r="W182" s="289"/>
      <c r="Y182" s="289"/>
      <c r="AA182" s="130">
        <f>IF(OR(J182="Fail",ISBLANK(J182)),INDEX('Issue Code Table'!C:C,MATCH(N:N,'Issue Code Table'!A:A,0)),IF(M182="Critical",6,IF(M182="Significant",5,IF(M182="Moderate",3,2))))</f>
        <v>5</v>
      </c>
    </row>
    <row r="183" spans="1:27" customFormat="1" ht="178.5" x14ac:dyDescent="0.25">
      <c r="A183" s="257" t="s">
        <v>2332</v>
      </c>
      <c r="B183" s="257" t="s">
        <v>144</v>
      </c>
      <c r="C183" s="74" t="s">
        <v>1576</v>
      </c>
      <c r="D183" s="257" t="s">
        <v>219</v>
      </c>
      <c r="E183" s="257" t="s">
        <v>1904</v>
      </c>
      <c r="F183" s="257" t="s">
        <v>1905</v>
      </c>
      <c r="G183" s="257" t="s">
        <v>1906</v>
      </c>
      <c r="H183" s="258" t="s">
        <v>1907</v>
      </c>
      <c r="I183" s="55"/>
      <c r="J183" s="56"/>
      <c r="K183" s="55" t="s">
        <v>1908</v>
      </c>
      <c r="L183" s="55"/>
      <c r="M183" s="55" t="s">
        <v>151</v>
      </c>
      <c r="N183" s="55" t="s">
        <v>1909</v>
      </c>
      <c r="O183" s="54" t="s">
        <v>1910</v>
      </c>
      <c r="P183" s="293"/>
      <c r="Q183" s="54" t="s">
        <v>1776</v>
      </c>
      <c r="R183" s="54" t="s">
        <v>1911</v>
      </c>
      <c r="S183" s="257" t="s">
        <v>1912</v>
      </c>
      <c r="T183" s="257" t="s">
        <v>1913</v>
      </c>
      <c r="U183" s="295" t="s">
        <v>3586</v>
      </c>
      <c r="V183" s="257"/>
      <c r="W183" s="289"/>
      <c r="Y183" s="289"/>
      <c r="AA183" s="130">
        <f>IF(OR(J183="Fail",ISBLANK(J183)),INDEX('Issue Code Table'!C:C,MATCH(N:N,'Issue Code Table'!A:A,0)),IF(M183="Critical",6,IF(M183="Significant",5,IF(M183="Moderate",3,2))))</f>
        <v>7</v>
      </c>
    </row>
    <row r="184" spans="1:27" customFormat="1" ht="178.5" x14ac:dyDescent="0.25">
      <c r="A184" s="257" t="s">
        <v>2333</v>
      </c>
      <c r="B184" s="257" t="s">
        <v>144</v>
      </c>
      <c r="C184" s="74" t="s">
        <v>1576</v>
      </c>
      <c r="D184" s="257" t="s">
        <v>219</v>
      </c>
      <c r="E184" s="257" t="s">
        <v>1915</v>
      </c>
      <c r="F184" s="257" t="s">
        <v>1916</v>
      </c>
      <c r="G184" s="257" t="s">
        <v>1917</v>
      </c>
      <c r="H184" s="258" t="s">
        <v>1918</v>
      </c>
      <c r="I184" s="55"/>
      <c r="J184" s="56"/>
      <c r="K184" s="55" t="s">
        <v>1919</v>
      </c>
      <c r="L184" s="55"/>
      <c r="M184" s="55" t="s">
        <v>151</v>
      </c>
      <c r="N184" s="55" t="s">
        <v>1909</v>
      </c>
      <c r="O184" s="54" t="s">
        <v>1910</v>
      </c>
      <c r="P184" s="293"/>
      <c r="Q184" s="54" t="s">
        <v>1776</v>
      </c>
      <c r="R184" s="54" t="s">
        <v>1920</v>
      </c>
      <c r="S184" s="257" t="s">
        <v>1921</v>
      </c>
      <c r="T184" s="257" t="s">
        <v>1922</v>
      </c>
      <c r="U184" s="295" t="s">
        <v>3587</v>
      </c>
      <c r="V184" s="257"/>
      <c r="W184" s="289"/>
      <c r="Y184" s="289"/>
      <c r="AA184" s="130">
        <f>IF(OR(J184="Fail",ISBLANK(J184)),INDEX('Issue Code Table'!C:C,MATCH(N:N,'Issue Code Table'!A:A,0)),IF(M184="Critical",6,IF(M184="Significant",5,IF(M184="Moderate",3,2))))</f>
        <v>7</v>
      </c>
    </row>
    <row r="185" spans="1:27" customFormat="1" ht="191.25" x14ac:dyDescent="0.25">
      <c r="A185" s="257" t="s">
        <v>2334</v>
      </c>
      <c r="B185" s="257" t="s">
        <v>144</v>
      </c>
      <c r="C185" s="74" t="s">
        <v>1576</v>
      </c>
      <c r="D185" s="257" t="s">
        <v>219</v>
      </c>
      <c r="E185" s="257" t="s">
        <v>1924</v>
      </c>
      <c r="F185" s="257" t="s">
        <v>1925</v>
      </c>
      <c r="G185" s="257" t="s">
        <v>1926</v>
      </c>
      <c r="H185" s="258" t="s">
        <v>1927</v>
      </c>
      <c r="I185" s="55"/>
      <c r="J185" s="56"/>
      <c r="K185" s="55" t="s">
        <v>1928</v>
      </c>
      <c r="L185" s="55"/>
      <c r="M185" s="55" t="s">
        <v>151</v>
      </c>
      <c r="N185" s="55" t="s">
        <v>1909</v>
      </c>
      <c r="O185" s="54" t="s">
        <v>1910</v>
      </c>
      <c r="P185" s="293"/>
      <c r="Q185" s="54" t="s">
        <v>1776</v>
      </c>
      <c r="R185" s="54" t="s">
        <v>1929</v>
      </c>
      <c r="S185" s="257" t="s">
        <v>1930</v>
      </c>
      <c r="T185" s="257" t="s">
        <v>1931</v>
      </c>
      <c r="U185" s="295" t="s">
        <v>3588</v>
      </c>
      <c r="V185" s="257"/>
      <c r="W185" s="289"/>
      <c r="Y185" s="289"/>
      <c r="AA185" s="130">
        <f>IF(OR(J185="Fail",ISBLANK(J185)),INDEX('Issue Code Table'!C:C,MATCH(N:N,'Issue Code Table'!A:A,0)),IF(M185="Critical",6,IF(M185="Significant",5,IF(M185="Moderate",3,2))))</f>
        <v>7</v>
      </c>
    </row>
    <row r="186" spans="1:27" customFormat="1" ht="191.25" x14ac:dyDescent="0.25">
      <c r="A186" s="257" t="s">
        <v>2335</v>
      </c>
      <c r="B186" s="257" t="s">
        <v>144</v>
      </c>
      <c r="C186" s="74" t="s">
        <v>1576</v>
      </c>
      <c r="D186" s="257" t="s">
        <v>219</v>
      </c>
      <c r="E186" s="257" t="s">
        <v>1933</v>
      </c>
      <c r="F186" s="257" t="s">
        <v>1934</v>
      </c>
      <c r="G186" s="257" t="s">
        <v>1935</v>
      </c>
      <c r="H186" s="258" t="s">
        <v>1936</v>
      </c>
      <c r="I186" s="55"/>
      <c r="J186" s="56"/>
      <c r="K186" s="55" t="s">
        <v>1937</v>
      </c>
      <c r="L186" s="55"/>
      <c r="M186" s="55" t="s">
        <v>151</v>
      </c>
      <c r="N186" s="55" t="s">
        <v>1909</v>
      </c>
      <c r="O186" s="54" t="s">
        <v>1910</v>
      </c>
      <c r="P186" s="293"/>
      <c r="Q186" s="54" t="s">
        <v>1776</v>
      </c>
      <c r="R186" s="54" t="s">
        <v>1938</v>
      </c>
      <c r="S186" s="257" t="s">
        <v>1939</v>
      </c>
      <c r="T186" s="257" t="s">
        <v>1940</v>
      </c>
      <c r="U186" s="295" t="s">
        <v>3668</v>
      </c>
      <c r="V186" s="257"/>
      <c r="W186" s="289"/>
      <c r="Y186" s="289"/>
      <c r="AA186" s="130">
        <f>IF(OR(J186="Fail",ISBLANK(J186)),INDEX('Issue Code Table'!C:C,MATCH(N:N,'Issue Code Table'!A:A,0)),IF(M186="Critical",6,IF(M186="Significant",5,IF(M186="Moderate",3,2))))</f>
        <v>7</v>
      </c>
    </row>
    <row r="187" spans="1:27" customFormat="1" ht="114.75" x14ac:dyDescent="0.25">
      <c r="A187" s="257" t="s">
        <v>2336</v>
      </c>
      <c r="B187" s="258" t="s">
        <v>144</v>
      </c>
      <c r="C187" s="259" t="s">
        <v>1576</v>
      </c>
      <c r="D187" s="257" t="s">
        <v>219</v>
      </c>
      <c r="E187" s="257" t="s">
        <v>1942</v>
      </c>
      <c r="F187" s="257" t="s">
        <v>1943</v>
      </c>
      <c r="G187" s="257" t="s">
        <v>1944</v>
      </c>
      <c r="H187" s="258" t="s">
        <v>1945</v>
      </c>
      <c r="I187" s="55"/>
      <c r="J187" s="56"/>
      <c r="K187" s="55" t="s">
        <v>1946</v>
      </c>
      <c r="L187" s="55"/>
      <c r="M187" s="55" t="s">
        <v>140</v>
      </c>
      <c r="N187" s="276" t="s">
        <v>329</v>
      </c>
      <c r="O187" s="54" t="s">
        <v>330</v>
      </c>
      <c r="P187" s="293"/>
      <c r="Q187" s="54" t="s">
        <v>1776</v>
      </c>
      <c r="R187" s="54" t="s">
        <v>1947</v>
      </c>
      <c r="S187" s="257" t="s">
        <v>1948</v>
      </c>
      <c r="T187" s="257" t="s">
        <v>1949</v>
      </c>
      <c r="U187" s="295" t="s">
        <v>1949</v>
      </c>
      <c r="V187" s="295" t="s">
        <v>3589</v>
      </c>
      <c r="W187" s="289"/>
      <c r="Y187" s="289"/>
      <c r="AA187" s="130">
        <f>IF(OR(J187="Fail",ISBLANK(J187)),INDEX('Issue Code Table'!C:C,MATCH(N:N,'Issue Code Table'!A:A,0)),IF(M187="Critical",6,IF(M187="Significant",5,IF(M187="Moderate",3,2))))</f>
        <v>5</v>
      </c>
    </row>
    <row r="188" spans="1:27" customFormat="1" ht="16.5" customHeight="1" x14ac:dyDescent="0.25">
      <c r="A188" s="131"/>
      <c r="B188" s="223" t="s">
        <v>195</v>
      </c>
      <c r="C188" s="131"/>
      <c r="D188" s="131"/>
      <c r="E188" s="131"/>
      <c r="F188" s="131"/>
      <c r="G188" s="131"/>
      <c r="H188" s="131"/>
      <c r="I188" s="131"/>
      <c r="J188" s="131"/>
      <c r="K188" s="131"/>
      <c r="L188" s="131"/>
      <c r="M188" s="131"/>
      <c r="N188" s="131"/>
      <c r="O188" s="131"/>
      <c r="P188" s="131"/>
      <c r="Q188" s="131"/>
      <c r="R188" s="131"/>
      <c r="S188" s="131"/>
      <c r="T188" s="131"/>
      <c r="U188" s="131"/>
      <c r="V188" s="131"/>
      <c r="W188" s="289"/>
      <c r="Y188" s="289"/>
      <c r="AA188" s="131"/>
    </row>
    <row r="189" spans="1:27" customFormat="1" ht="15" x14ac:dyDescent="0.25">
      <c r="A189" s="289"/>
      <c r="B189" s="289"/>
      <c r="C189" s="292"/>
      <c r="D189" s="289"/>
      <c r="E189" s="289"/>
      <c r="F189" s="289"/>
      <c r="G189" s="289"/>
      <c r="H189" s="289"/>
      <c r="I189" s="289"/>
      <c r="J189" s="289"/>
      <c r="K189" s="289"/>
      <c r="L189" s="289"/>
      <c r="M189" s="289"/>
      <c r="N189" s="289"/>
      <c r="O189" s="289"/>
      <c r="P189" s="289"/>
      <c r="Q189" s="289"/>
      <c r="R189" s="289"/>
      <c r="S189" s="289"/>
      <c r="T189" s="289"/>
      <c r="U189" s="289"/>
      <c r="V189" s="289"/>
      <c r="W189" s="289"/>
      <c r="Y189" s="289"/>
      <c r="AA189" s="1"/>
    </row>
    <row r="190" spans="1:27" customFormat="1" ht="15" hidden="1" x14ac:dyDescent="0.25">
      <c r="A190" s="289"/>
      <c r="B190" s="289"/>
      <c r="C190" s="292"/>
      <c r="D190" s="289"/>
      <c r="E190" s="289"/>
      <c r="F190" s="289"/>
      <c r="G190" s="289"/>
      <c r="H190" s="57" t="s">
        <v>58</v>
      </c>
      <c r="I190" s="289"/>
      <c r="J190" s="289"/>
      <c r="K190" s="289"/>
      <c r="L190" s="289"/>
      <c r="M190" s="289"/>
      <c r="N190" s="289"/>
      <c r="O190" s="289"/>
      <c r="P190" s="289"/>
      <c r="Q190" s="289"/>
      <c r="R190" s="289"/>
      <c r="S190" s="289"/>
      <c r="T190" s="289"/>
      <c r="U190" s="289"/>
      <c r="V190" s="289"/>
      <c r="W190" s="289"/>
      <c r="Y190" s="289"/>
      <c r="AA190" s="1"/>
    </row>
    <row r="191" spans="1:27" customFormat="1" ht="15" hidden="1" x14ac:dyDescent="0.25">
      <c r="A191" s="289"/>
      <c r="B191" s="289"/>
      <c r="C191" s="292"/>
      <c r="D191" s="289"/>
      <c r="E191" s="289"/>
      <c r="F191" s="289"/>
      <c r="G191" s="289"/>
      <c r="H191" s="57" t="s">
        <v>59</v>
      </c>
      <c r="I191" s="289"/>
      <c r="J191" s="289"/>
      <c r="K191" s="289"/>
      <c r="L191" s="289"/>
      <c r="M191" s="289"/>
      <c r="N191" s="289"/>
      <c r="O191" s="289"/>
      <c r="P191" s="289"/>
      <c r="Q191" s="289"/>
      <c r="R191" s="289"/>
      <c r="S191" s="289"/>
      <c r="T191" s="289"/>
      <c r="U191" s="289"/>
      <c r="V191" s="289"/>
      <c r="W191" s="289"/>
      <c r="Y191" s="289"/>
      <c r="AA191" s="1"/>
    </row>
    <row r="192" spans="1:27" customFormat="1" ht="15" hidden="1" x14ac:dyDescent="0.25">
      <c r="A192" s="289"/>
      <c r="B192" s="289"/>
      <c r="C192" s="292"/>
      <c r="D192" s="289"/>
      <c r="E192" s="289"/>
      <c r="F192" s="289"/>
      <c r="G192" s="289"/>
      <c r="H192" s="57" t="s">
        <v>47</v>
      </c>
      <c r="I192" s="289"/>
      <c r="J192" s="289"/>
      <c r="K192" s="289"/>
      <c r="L192" s="289"/>
      <c r="M192" s="289"/>
      <c r="N192" s="289"/>
      <c r="O192" s="289"/>
      <c r="P192" s="289"/>
      <c r="Q192" s="289"/>
      <c r="R192" s="289"/>
      <c r="S192" s="289"/>
      <c r="T192" s="289"/>
      <c r="U192" s="289"/>
      <c r="V192" s="289"/>
      <c r="W192" s="289"/>
      <c r="Y192" s="289"/>
      <c r="AA192" s="1"/>
    </row>
    <row r="193" spans="8:8" ht="15" hidden="1" x14ac:dyDescent="0.25">
      <c r="H193" s="57" t="s">
        <v>196</v>
      </c>
    </row>
    <row r="194" spans="8:8" ht="15" hidden="1" x14ac:dyDescent="0.25">
      <c r="H194" s="289"/>
    </row>
    <row r="195" spans="8:8" ht="15" hidden="1" x14ac:dyDescent="0.25">
      <c r="H195" s="57" t="s">
        <v>197</v>
      </c>
    </row>
    <row r="196" spans="8:8" ht="15" hidden="1" x14ac:dyDescent="0.25">
      <c r="H196" s="57" t="s">
        <v>131</v>
      </c>
    </row>
    <row r="197" spans="8:8" ht="15" hidden="1" x14ac:dyDescent="0.25">
      <c r="H197" s="57" t="s">
        <v>140</v>
      </c>
    </row>
    <row r="198" spans="8:8" ht="15" hidden="1" x14ac:dyDescent="0.25">
      <c r="H198" s="57" t="s">
        <v>151</v>
      </c>
    </row>
    <row r="199" spans="8:8" ht="15" hidden="1" x14ac:dyDescent="0.25">
      <c r="H199" s="57" t="s">
        <v>198</v>
      </c>
    </row>
    <row r="200" spans="8:8" ht="12.75" hidden="1" customHeight="1" x14ac:dyDescent="0.25">
      <c r="H200" s="289"/>
    </row>
    <row r="201" spans="8:8" ht="12.75" hidden="1" customHeight="1" x14ac:dyDescent="0.25">
      <c r="H201" s="289"/>
    </row>
    <row r="202" spans="8:8" ht="12.75" hidden="1" customHeight="1" x14ac:dyDescent="0.25">
      <c r="H202" s="289"/>
    </row>
    <row r="203" spans="8:8" ht="12.75" hidden="1" customHeight="1" x14ac:dyDescent="0.25">
      <c r="H203" s="289"/>
    </row>
    <row r="204" spans="8:8" ht="12.75" hidden="1" customHeight="1" x14ac:dyDescent="0.25">
      <c r="H204" s="289"/>
    </row>
  </sheetData>
  <protectedRanges>
    <protectedRange password="E1A2" sqref="N2:O2" name="Range1"/>
    <protectedRange password="E1A2" sqref="AA2" name="Range1_1"/>
    <protectedRange password="E1A2" sqref="AA3:AA187" name="Range1_1_1"/>
    <protectedRange password="E1A2" sqref="O3" name="Range1_2"/>
    <protectedRange password="E1A2" sqref="U2" name="Range1_14"/>
    <protectedRange password="E1A2" sqref="U5:U14" name="Range1_1_1_1_3"/>
    <protectedRange password="E1A2" sqref="U15:U17" name="Range1_1_1_1_4"/>
    <protectedRange password="E1A2" sqref="U18" name="Range1_1_1_1_5_1"/>
    <protectedRange password="E1A2" sqref="U19:U20" name="Range1_1_73_1"/>
    <protectedRange password="E1A2" sqref="U25" name="Range1_1_73_3_1"/>
    <protectedRange password="E1A2" sqref="U26" name="Range1_1_6_2_1"/>
    <protectedRange password="E1A2" sqref="U27" name="Range1_1_4_7"/>
    <protectedRange password="E1A2" sqref="U29" name="Range1_1_8_4_1"/>
    <protectedRange password="E1A2" sqref="U28" name="Range1_1_7_2_1"/>
    <protectedRange password="E1A2" sqref="U31" name="Range1_1_9_1_1"/>
    <protectedRange password="E1A2" sqref="U32" name="Range1_1_12_1"/>
    <protectedRange password="E1A2" sqref="U30" name="Range1_1_8_4_2"/>
    <protectedRange password="E1A2" sqref="U33" name="Range1_1_10_1"/>
    <protectedRange password="E1A2" sqref="U35" name="Range1_1_11_1_1"/>
    <protectedRange password="E1A2" sqref="U37" name="Range1_1_13_1"/>
    <protectedRange password="E1A2" sqref="U38:U40" name="Range1_1_73_4"/>
    <protectedRange password="E1A2" sqref="U41" name="Range1_1_73_5"/>
    <protectedRange password="E1A2" sqref="U42" name="Range1_1_73_6"/>
    <protectedRange password="E1A2" sqref="U43" name="Range1_1_73_7"/>
    <protectedRange password="E1A2" sqref="U55" name="Range1_1_14_1"/>
    <protectedRange password="E1A2" sqref="U54" name="Range1_1_15_1_1"/>
    <protectedRange password="E1A2" sqref="U56" name="Range1_1_17_1"/>
    <protectedRange password="E1A2" sqref="U57" name="Range1_1_29_1_1"/>
    <protectedRange password="E1A2" sqref="U58" name="Range1_1_28_1"/>
    <protectedRange password="E1A2" sqref="U59" name="Range1_1_27_1"/>
    <protectedRange password="E1A2" sqref="U61" name="Range1_1_24_1_1"/>
    <protectedRange password="E1A2" sqref="U62" name="Range1_1_23_1_1"/>
    <protectedRange password="E1A2" sqref="U63" name="Range1_1_19_1"/>
    <protectedRange password="E1A2" sqref="U64" name="Range1_1_21_1_1"/>
    <protectedRange password="E1A2" sqref="U65" name="Range1_1_20_1_1"/>
    <protectedRange password="E1A2" sqref="U66" name="Range1_1_19_1_1"/>
    <protectedRange password="E1A2" sqref="U67" name="Range1_1_18_1"/>
    <protectedRange password="E1A2" sqref="U68" name="Range1_1_31_1_1"/>
    <protectedRange password="E1A2" sqref="U69" name="Range1_1_30_1_1"/>
    <protectedRange password="E1A2" sqref="U70" name="Range1_1_16_1_1"/>
    <protectedRange password="E1A2" sqref="U73" name="Range1_1_73_9"/>
    <protectedRange password="E1A2" sqref="U81" name="Range1_1_37_1_1"/>
    <protectedRange password="E1A2" sqref="U85" name="Range1_1_41_1"/>
    <protectedRange password="E1A2" sqref="U83" name="Range1_1_39_1_1_1"/>
    <protectedRange password="E1A2" sqref="U84" name="Range1_1_40_1_1"/>
    <protectedRange password="E1A2" sqref="U82" name="Range1_1_38_1_1_1"/>
    <protectedRange password="E1A2" sqref="U88" name="Range1_1_44_1_1"/>
    <protectedRange password="E1A2" sqref="U89" name="Range1_1_45_1_1"/>
    <protectedRange password="E1A2" sqref="U91" name="Range1_1_46_1_1"/>
    <protectedRange password="E1A2" sqref="U108" name="Range1_1_73_13_1"/>
    <protectedRange password="E1A2" sqref="U155" name="Range1_1_73_8"/>
    <protectedRange password="E1A2" sqref="U156" name="Range1_1_73_10"/>
    <protectedRange password="E1A2" sqref="U153" name="Range1_1_73_1_1"/>
    <protectedRange password="E1A2" sqref="U170:U171" name="Range1_1_95_1_1"/>
    <protectedRange password="E1A2" sqref="U172" name="Range1_1_96_1_1"/>
    <protectedRange password="E1A2" sqref="U173" name="Range1_1_94_1_1"/>
  </protectedRanges>
  <autoFilter ref="A2:AB188" xr:uid="{00000000-0009-0000-0000-000005000000}"/>
  <conditionalFormatting sqref="O4:O187">
    <cfRule type="expression" dxfId="17" priority="17" stopIfTrue="1">
      <formula>ISERROR(AC4)</formula>
    </cfRule>
  </conditionalFormatting>
  <conditionalFormatting sqref="J3:J6 J10:J25 J157:J186 J27:J155">
    <cfRule type="cellIs" dxfId="16" priority="14" operator="equal">
      <formula>"Fail"</formula>
    </cfRule>
    <cfRule type="cellIs" dxfId="15" priority="15" operator="equal">
      <formula>"Pass"</formula>
    </cfRule>
    <cfRule type="cellIs" dxfId="14" priority="16" operator="equal">
      <formula>"Info"</formula>
    </cfRule>
  </conditionalFormatting>
  <conditionalFormatting sqref="J7:J9">
    <cfRule type="cellIs" dxfId="13" priority="11" operator="equal">
      <formula>"Fail"</formula>
    </cfRule>
    <cfRule type="cellIs" dxfId="12" priority="12" operator="equal">
      <formula>"Pass"</formula>
    </cfRule>
    <cfRule type="cellIs" dxfId="11" priority="13" operator="equal">
      <formula>"Info"</formula>
    </cfRule>
  </conditionalFormatting>
  <conditionalFormatting sqref="L39:L40">
    <cfRule type="expression" dxfId="10" priority="10" stopIfTrue="1">
      <formula>ISERROR(Y40)</formula>
    </cfRule>
  </conditionalFormatting>
  <conditionalFormatting sqref="J156">
    <cfRule type="cellIs" dxfId="9" priority="7" operator="equal">
      <formula>"Fail"</formula>
    </cfRule>
    <cfRule type="cellIs" dxfId="8" priority="8" operator="equal">
      <formula>"Pass"</formula>
    </cfRule>
    <cfRule type="cellIs" dxfId="7" priority="9" operator="equal">
      <formula>"Info"</formula>
    </cfRule>
  </conditionalFormatting>
  <conditionalFormatting sqref="J187">
    <cfRule type="cellIs" dxfId="6" priority="4" operator="equal">
      <formula>"Fail"</formula>
    </cfRule>
    <cfRule type="cellIs" dxfId="5" priority="5" operator="equal">
      <formula>"Pass"</formula>
    </cfRule>
    <cfRule type="cellIs" dxfId="4" priority="6" operator="equal">
      <formula>"Info"</formula>
    </cfRule>
  </conditionalFormatting>
  <conditionalFormatting sqref="J26">
    <cfRule type="cellIs" dxfId="3" priority="1" operator="equal">
      <formula>"Fail"</formula>
    </cfRule>
    <cfRule type="cellIs" dxfId="2" priority="2" operator="equal">
      <formula>"Pass"</formula>
    </cfRule>
    <cfRule type="cellIs" dxfId="1" priority="3" operator="equal">
      <formula>"Info"</formula>
    </cfRule>
  </conditionalFormatting>
  <conditionalFormatting sqref="N3:N187">
    <cfRule type="expression" dxfId="0" priority="19" stopIfTrue="1">
      <formula>ISERROR(AA3)</formula>
    </cfRule>
  </conditionalFormatting>
  <dataValidations count="2">
    <dataValidation type="list" allowBlank="1" showInputMessage="1" showErrorMessage="1" sqref="M3:M187" xr:uid="{00000000-0002-0000-0500-000001000000}">
      <formula1>$H$196:$H$199</formula1>
    </dataValidation>
    <dataValidation type="list" allowBlank="1" showInputMessage="1" showErrorMessage="1" sqref="J3:J187" xr:uid="{00000000-0002-0000-0500-000002000000}">
      <formula1>$H$190:$H$193</formula1>
    </dataValidation>
  </dataValidations>
  <pageMargins left="0.7" right="0.7" top="0.75" bottom="0.75" header="0.3" footer="0.3"/>
  <pageSetup orientation="portrait" r:id="rId1"/>
  <headerFooter alignWithMargins="0"/>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13"/>
  <sheetViews>
    <sheetView zoomScale="90" zoomScaleNormal="90" workbookViewId="0">
      <selection activeCell="C34" sqref="C34"/>
    </sheetView>
  </sheetViews>
  <sheetFormatPr defaultColWidth="9.28515625" defaultRowHeight="12.75" customHeight="1" x14ac:dyDescent="0.25"/>
  <cols>
    <col min="1" max="1" width="9.28515625" style="91"/>
    <col min="2" max="2" width="13.28515625" style="91" customWidth="1"/>
    <col min="3" max="3" width="84.42578125" style="224" customWidth="1"/>
    <col min="4" max="4" width="22.42578125" style="91" customWidth="1"/>
    <col min="5" max="16384" width="9.28515625" style="91"/>
  </cols>
  <sheetData>
    <row r="1" spans="1:4" ht="15" x14ac:dyDescent="0.25">
      <c r="A1" s="32" t="s">
        <v>2337</v>
      </c>
      <c r="B1" s="33"/>
      <c r="C1" s="38"/>
      <c r="D1" s="33"/>
    </row>
    <row r="2" spans="1:4" ht="12.75" customHeight="1" x14ac:dyDescent="0.25">
      <c r="A2" s="39" t="s">
        <v>2338</v>
      </c>
      <c r="B2" s="39" t="s">
        <v>2339</v>
      </c>
      <c r="C2" s="40" t="s">
        <v>2340</v>
      </c>
      <c r="D2" s="39" t="s">
        <v>2341</v>
      </c>
    </row>
    <row r="3" spans="1:4" ht="13.5" customHeight="1" x14ac:dyDescent="0.25">
      <c r="A3" s="41">
        <v>1</v>
      </c>
      <c r="B3" s="42">
        <v>42016</v>
      </c>
      <c r="C3" s="43" t="s">
        <v>2342</v>
      </c>
      <c r="D3" s="44" t="s">
        <v>2343</v>
      </c>
    </row>
    <row r="4" spans="1:4" ht="25.5" x14ac:dyDescent="0.25">
      <c r="A4" s="41">
        <v>1.1000000000000001</v>
      </c>
      <c r="B4" s="42">
        <v>42454</v>
      </c>
      <c r="C4" s="133" t="s">
        <v>2344</v>
      </c>
      <c r="D4" s="44" t="s">
        <v>2343</v>
      </c>
    </row>
    <row r="5" spans="1:4" ht="12.75" customHeight="1" x14ac:dyDescent="0.25">
      <c r="A5" s="41">
        <v>1.2</v>
      </c>
      <c r="B5" s="42">
        <v>42643</v>
      </c>
      <c r="C5" s="133" t="s">
        <v>2345</v>
      </c>
      <c r="D5" s="44" t="s">
        <v>2343</v>
      </c>
    </row>
    <row r="6" spans="1:4" ht="12.75" customHeight="1" x14ac:dyDescent="0.25">
      <c r="A6" s="41">
        <v>1.3</v>
      </c>
      <c r="B6" s="42">
        <v>42766</v>
      </c>
      <c r="C6" s="133" t="s">
        <v>2346</v>
      </c>
      <c r="D6" s="44" t="s">
        <v>2343</v>
      </c>
    </row>
    <row r="7" spans="1:4" ht="12.75" customHeight="1" x14ac:dyDescent="0.25">
      <c r="A7" s="41">
        <v>1.3</v>
      </c>
      <c r="B7" s="42">
        <v>43008</v>
      </c>
      <c r="C7" s="133" t="s">
        <v>2347</v>
      </c>
      <c r="D7" s="44" t="s">
        <v>2343</v>
      </c>
    </row>
    <row r="8" spans="1:4" ht="12.75" customHeight="1" x14ac:dyDescent="0.25">
      <c r="A8" s="41">
        <v>2</v>
      </c>
      <c r="B8" s="42">
        <v>43131</v>
      </c>
      <c r="C8" s="133" t="s">
        <v>2348</v>
      </c>
      <c r="D8" s="44" t="s">
        <v>2343</v>
      </c>
    </row>
    <row r="9" spans="1:4" ht="12.75" customHeight="1" x14ac:dyDescent="0.25">
      <c r="A9" s="41">
        <v>2</v>
      </c>
      <c r="B9" s="42">
        <v>43373</v>
      </c>
      <c r="C9" s="133" t="s">
        <v>2349</v>
      </c>
      <c r="D9" s="44" t="s">
        <v>2343</v>
      </c>
    </row>
    <row r="10" spans="1:4" ht="12.75" customHeight="1" x14ac:dyDescent="0.25">
      <c r="A10" s="265">
        <v>2</v>
      </c>
      <c r="B10" s="266">
        <v>43555</v>
      </c>
      <c r="C10" s="267" t="s">
        <v>2350</v>
      </c>
      <c r="D10" s="268" t="s">
        <v>2343</v>
      </c>
    </row>
    <row r="11" spans="1:4" ht="12.75" customHeight="1" x14ac:dyDescent="0.25">
      <c r="A11" s="265">
        <v>2</v>
      </c>
      <c r="B11" s="266">
        <v>43738</v>
      </c>
      <c r="C11" s="267" t="s">
        <v>2349</v>
      </c>
      <c r="D11" s="268" t="s">
        <v>2343</v>
      </c>
    </row>
    <row r="12" spans="1:4" ht="12.75" customHeight="1" x14ac:dyDescent="0.25">
      <c r="A12" s="265">
        <v>3</v>
      </c>
      <c r="B12" s="266">
        <v>43921</v>
      </c>
      <c r="C12" s="133" t="s">
        <v>2351</v>
      </c>
      <c r="D12" s="268" t="s">
        <v>2343</v>
      </c>
    </row>
    <row r="13" spans="1:4" ht="12.75" customHeight="1" x14ac:dyDescent="0.25">
      <c r="A13" s="265">
        <v>3.1</v>
      </c>
      <c r="B13" s="266">
        <v>44104</v>
      </c>
      <c r="C13" s="133" t="s">
        <v>2352</v>
      </c>
      <c r="D13" s="268" t="s">
        <v>2343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36"/>
  <sheetViews>
    <sheetView zoomScale="80" zoomScaleNormal="80" workbookViewId="0">
      <selection activeCell="B34" sqref="B34"/>
    </sheetView>
  </sheetViews>
  <sheetFormatPr defaultColWidth="9.28515625" defaultRowHeight="12.75" customHeight="1" x14ac:dyDescent="0.25"/>
  <cols>
    <col min="1" max="1" width="42.7109375" style="135" customWidth="1"/>
    <col min="2" max="2" width="19.28515625" style="135" customWidth="1"/>
    <col min="3" max="3" width="27.7109375" style="135" customWidth="1"/>
    <col min="4" max="7" width="11.7109375" style="135" customWidth="1"/>
    <col min="8" max="16384" width="9.28515625" style="135"/>
  </cols>
  <sheetData>
    <row r="1" spans="1:7" ht="15" x14ac:dyDescent="0.25">
      <c r="A1" s="217" t="s">
        <v>2353</v>
      </c>
      <c r="B1" s="218"/>
      <c r="C1" s="218"/>
      <c r="D1" s="218"/>
      <c r="E1" s="218"/>
      <c r="F1" s="218"/>
      <c r="G1" s="219"/>
    </row>
    <row r="2" spans="1:7" ht="12.75" customHeight="1" x14ac:dyDescent="0.25">
      <c r="A2" s="225" t="s">
        <v>2354</v>
      </c>
      <c r="B2" s="226"/>
      <c r="C2" s="226"/>
      <c r="D2" s="226"/>
      <c r="E2" s="226"/>
      <c r="F2" s="226"/>
      <c r="G2" s="227"/>
    </row>
    <row r="3" spans="1:7" ht="12.75" customHeight="1" x14ac:dyDescent="0.25">
      <c r="A3" s="228" t="s">
        <v>2355</v>
      </c>
      <c r="B3" s="134"/>
      <c r="C3" s="134"/>
      <c r="D3" s="229"/>
      <c r="E3" s="229"/>
      <c r="F3" s="229"/>
      <c r="G3" s="230"/>
    </row>
    <row r="4" spans="1:7" ht="15" x14ac:dyDescent="0.25">
      <c r="A4" s="212" t="s">
        <v>2356</v>
      </c>
      <c r="B4" s="128"/>
      <c r="C4" s="128"/>
      <c r="D4" s="229"/>
      <c r="E4" s="229"/>
      <c r="F4" s="229"/>
      <c r="G4" s="230"/>
    </row>
    <row r="5" spans="1:7" ht="15" x14ac:dyDescent="0.25">
      <c r="A5" s="212" t="s">
        <v>2357</v>
      </c>
      <c r="B5" s="128"/>
      <c r="C5" s="128"/>
      <c r="D5" s="229"/>
      <c r="E5" s="229"/>
      <c r="F5" s="229"/>
      <c r="G5" s="230"/>
    </row>
    <row r="6" spans="1:7" ht="15" x14ac:dyDescent="0.25">
      <c r="A6" s="212" t="s">
        <v>2358</v>
      </c>
      <c r="B6" s="128"/>
      <c r="C6" s="128"/>
      <c r="D6" s="229"/>
      <c r="E6" s="229"/>
      <c r="F6" s="229"/>
      <c r="G6" s="230"/>
    </row>
    <row r="7" spans="1:7" ht="15" x14ac:dyDescent="0.25">
      <c r="A7" s="214" t="s">
        <v>2359</v>
      </c>
      <c r="B7" s="215"/>
      <c r="C7" s="215"/>
      <c r="D7" s="231"/>
      <c r="E7" s="231"/>
      <c r="F7" s="231"/>
      <c r="G7" s="232"/>
    </row>
    <row r="8" spans="1:7" ht="15" x14ac:dyDescent="0.25"/>
    <row r="9" spans="1:7" ht="12.75" customHeight="1" x14ac:dyDescent="0.25">
      <c r="A9" s="233" t="s">
        <v>2360</v>
      </c>
      <c r="B9" s="234"/>
      <c r="C9" s="234"/>
      <c r="D9" s="234"/>
      <c r="E9" s="234"/>
      <c r="F9" s="234"/>
      <c r="G9" s="235"/>
    </row>
    <row r="10" spans="1:7" ht="12.75" customHeight="1" x14ac:dyDescent="0.25">
      <c r="A10" s="236" t="s">
        <v>2361</v>
      </c>
      <c r="B10" s="45"/>
      <c r="C10" s="45"/>
      <c r="D10" s="45"/>
      <c r="E10" s="45"/>
      <c r="F10" s="45"/>
      <c r="G10" s="237"/>
    </row>
    <row r="11" spans="1:7" ht="12.75" customHeight="1" x14ac:dyDescent="0.25">
      <c r="A11" s="228" t="s">
        <v>2362</v>
      </c>
      <c r="B11" s="134"/>
      <c r="C11" s="134"/>
      <c r="D11" s="229"/>
      <c r="E11" s="229"/>
      <c r="F11" s="229"/>
      <c r="G11" s="230"/>
    </row>
    <row r="12" spans="1:7" ht="15" x14ac:dyDescent="0.25">
      <c r="A12" s="212" t="s">
        <v>2363</v>
      </c>
      <c r="B12" s="128"/>
      <c r="C12" s="128"/>
      <c r="D12" s="229"/>
      <c r="E12" s="229"/>
      <c r="F12" s="229"/>
      <c r="G12" s="230"/>
    </row>
    <row r="13" spans="1:7" ht="15" x14ac:dyDescent="0.25">
      <c r="A13" s="214" t="s">
        <v>2364</v>
      </c>
      <c r="B13" s="215"/>
      <c r="C13" s="215"/>
      <c r="D13" s="231"/>
      <c r="E13" s="231"/>
      <c r="F13" s="231"/>
      <c r="G13" s="232"/>
    </row>
    <row r="14" spans="1:7" ht="15" x14ac:dyDescent="0.25"/>
    <row r="15" spans="1:7" ht="12.75" customHeight="1" x14ac:dyDescent="0.25">
      <c r="A15" s="233" t="s">
        <v>2365</v>
      </c>
      <c r="B15" s="234"/>
      <c r="C15" s="234"/>
      <c r="D15" s="234"/>
      <c r="E15" s="234"/>
      <c r="F15" s="234"/>
      <c r="G15" s="235"/>
    </row>
    <row r="16" spans="1:7" ht="12.75" customHeight="1" x14ac:dyDescent="0.25">
      <c r="A16" s="238" t="s">
        <v>2366</v>
      </c>
      <c r="B16" s="239"/>
      <c r="C16" s="239"/>
      <c r="D16" s="239"/>
      <c r="E16" s="239"/>
      <c r="F16" s="239"/>
      <c r="G16" s="240"/>
    </row>
    <row r="17" spans="1:7" ht="12.75" customHeight="1" x14ac:dyDescent="0.25">
      <c r="A17" s="212" t="s">
        <v>2367</v>
      </c>
      <c r="B17" s="128"/>
      <c r="C17" s="128"/>
      <c r="D17" s="229"/>
      <c r="E17" s="229"/>
      <c r="F17" s="229"/>
      <c r="G17" s="230"/>
    </row>
    <row r="18" spans="1:7" ht="15" x14ac:dyDescent="0.25">
      <c r="A18" s="212" t="s">
        <v>2368</v>
      </c>
      <c r="B18" s="128"/>
      <c r="C18" s="128"/>
      <c r="D18" s="229"/>
      <c r="E18" s="229"/>
      <c r="F18" s="229"/>
      <c r="G18" s="230"/>
    </row>
    <row r="19" spans="1:7" ht="15" x14ac:dyDescent="0.25">
      <c r="A19" s="212" t="s">
        <v>2369</v>
      </c>
      <c r="B19" s="128"/>
      <c r="C19" s="128"/>
      <c r="D19" s="229"/>
      <c r="E19" s="229"/>
      <c r="F19" s="229"/>
      <c r="G19" s="230"/>
    </row>
    <row r="20" spans="1:7" ht="15" x14ac:dyDescent="0.25">
      <c r="A20" s="212" t="s">
        <v>2370</v>
      </c>
      <c r="B20" s="128"/>
      <c r="C20" s="128"/>
      <c r="D20" s="229"/>
      <c r="E20" s="229"/>
      <c r="F20" s="229"/>
      <c r="G20" s="230"/>
    </row>
    <row r="21" spans="1:7" ht="15" x14ac:dyDescent="0.25">
      <c r="A21" s="214"/>
      <c r="B21" s="215"/>
      <c r="C21" s="215"/>
      <c r="D21" s="231"/>
      <c r="E21" s="231"/>
      <c r="F21" s="231"/>
      <c r="G21" s="232"/>
    </row>
    <row r="22" spans="1:7" ht="15" x14ac:dyDescent="0.25"/>
    <row r="23" spans="1:7" ht="12.75" customHeight="1" x14ac:dyDescent="0.25">
      <c r="A23" s="233" t="s">
        <v>2371</v>
      </c>
      <c r="B23" s="234"/>
      <c r="C23" s="234"/>
      <c r="D23" s="234"/>
      <c r="E23" s="234"/>
      <c r="F23" s="234"/>
      <c r="G23" s="235"/>
    </row>
    <row r="24" spans="1:7" ht="12.75" customHeight="1" x14ac:dyDescent="0.25">
      <c r="A24" s="238" t="s">
        <v>2372</v>
      </c>
      <c r="B24" s="239"/>
      <c r="C24" s="239"/>
      <c r="D24" s="239"/>
      <c r="E24" s="239"/>
      <c r="F24" s="239"/>
      <c r="G24" s="240"/>
    </row>
    <row r="25" spans="1:7" ht="12.75" customHeight="1" x14ac:dyDescent="0.25">
      <c r="A25" s="241" t="s">
        <v>2373</v>
      </c>
      <c r="B25" s="242"/>
      <c r="C25" s="242"/>
      <c r="D25" s="243"/>
      <c r="E25" s="243"/>
      <c r="F25" s="243"/>
      <c r="G25" s="244"/>
    </row>
    <row r="26" spans="1:7" ht="15" x14ac:dyDescent="0.25">
      <c r="A26" s="212" t="s">
        <v>2374</v>
      </c>
      <c r="B26" s="128"/>
      <c r="C26" s="128"/>
      <c r="D26" s="229"/>
      <c r="E26" s="229"/>
      <c r="F26" s="229"/>
      <c r="G26" s="230"/>
    </row>
    <row r="27" spans="1:7" ht="15" x14ac:dyDescent="0.25">
      <c r="A27" s="214"/>
      <c r="B27" s="215"/>
      <c r="C27" s="215"/>
      <c r="D27" s="231"/>
      <c r="E27" s="231"/>
      <c r="F27" s="231"/>
      <c r="G27" s="232"/>
    </row>
    <row r="28" spans="1:7" ht="15.75" thickBot="1" x14ac:dyDescent="0.3"/>
    <row r="29" spans="1:7" ht="30.75" customHeight="1" x14ac:dyDescent="0.25">
      <c r="A29" s="329" t="s">
        <v>2375</v>
      </c>
      <c r="B29" s="330"/>
      <c r="C29" s="331"/>
    </row>
    <row r="30" spans="1:7" ht="15" x14ac:dyDescent="0.25">
      <c r="A30" s="64" t="s">
        <v>2376</v>
      </c>
      <c r="B30" s="65" t="s">
        <v>2377</v>
      </c>
      <c r="C30" s="66" t="s">
        <v>2378</v>
      </c>
    </row>
    <row r="31" spans="1:7" ht="15" x14ac:dyDescent="0.25">
      <c r="A31" s="62" t="s">
        <v>2379</v>
      </c>
      <c r="B31" s="60">
        <v>39896</v>
      </c>
      <c r="C31" s="48">
        <v>40543</v>
      </c>
    </row>
    <row r="32" spans="1:7" ht="15" x14ac:dyDescent="0.25">
      <c r="A32" s="62" t="s">
        <v>2380</v>
      </c>
      <c r="B32" s="60">
        <v>40331</v>
      </c>
      <c r="C32" s="48">
        <v>41152</v>
      </c>
    </row>
    <row r="33" spans="1:3" ht="15" x14ac:dyDescent="0.25">
      <c r="A33" s="62" t="s">
        <v>2381</v>
      </c>
      <c r="B33" s="60">
        <v>40968</v>
      </c>
      <c r="C33" s="48">
        <v>41670</v>
      </c>
    </row>
    <row r="34" spans="1:3" ht="15.75" thickBot="1" x14ac:dyDescent="0.3">
      <c r="A34" s="63" t="s">
        <v>2382</v>
      </c>
      <c r="B34" s="49">
        <v>41456</v>
      </c>
      <c r="C34" s="50" t="s">
        <v>2383</v>
      </c>
    </row>
    <row r="35" spans="1:3" ht="15" x14ac:dyDescent="0.25"/>
    <row r="36" spans="1:3" ht="15" x14ac:dyDescent="0.25">
      <c r="A36" s="61" t="s">
        <v>2384</v>
      </c>
      <c r="B36" s="67" t="s">
        <v>2385</v>
      </c>
      <c r="C36" s="67"/>
    </row>
  </sheetData>
  <mergeCells count="1">
    <mergeCell ref="A29:C29"/>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502"/>
  <sheetViews>
    <sheetView workbookViewId="0">
      <selection sqref="A1:D1048576"/>
    </sheetView>
  </sheetViews>
  <sheetFormatPr defaultRowHeight="15" x14ac:dyDescent="0.25"/>
  <cols>
    <col min="1" max="1" width="7.5703125" style="34" customWidth="1"/>
    <col min="2" max="2" width="74.85546875" style="34" customWidth="1"/>
    <col min="3" max="3" width="13.85546875" style="34" customWidth="1"/>
    <col min="4" max="4" width="9.7109375" style="34" bestFit="1" customWidth="1"/>
  </cols>
  <sheetData>
    <row r="1" spans="1:4" ht="30" x14ac:dyDescent="0.25">
      <c r="A1" s="269" t="s">
        <v>2386</v>
      </c>
      <c r="B1" s="269" t="s">
        <v>115</v>
      </c>
      <c r="C1" s="270" t="s">
        <v>60</v>
      </c>
      <c r="D1" s="271">
        <v>44067</v>
      </c>
    </row>
    <row r="2" spans="1:4" ht="15.75" x14ac:dyDescent="0.25">
      <c r="A2" s="272" t="s">
        <v>2387</v>
      </c>
      <c r="B2" s="272" t="s">
        <v>2388</v>
      </c>
      <c r="C2" s="273">
        <v>6</v>
      </c>
    </row>
    <row r="3" spans="1:4" ht="15.75" x14ac:dyDescent="0.25">
      <c r="A3" s="272" t="s">
        <v>1494</v>
      </c>
      <c r="B3" s="272" t="s">
        <v>2389</v>
      </c>
      <c r="C3" s="273">
        <v>4</v>
      </c>
    </row>
    <row r="4" spans="1:4" ht="15.75" x14ac:dyDescent="0.25">
      <c r="A4" s="272" t="s">
        <v>2390</v>
      </c>
      <c r="B4" s="272" t="s">
        <v>2391</v>
      </c>
      <c r="C4" s="273">
        <v>1</v>
      </c>
    </row>
    <row r="5" spans="1:4" ht="15.75" x14ac:dyDescent="0.25">
      <c r="A5" s="272" t="s">
        <v>2392</v>
      </c>
      <c r="B5" s="272" t="s">
        <v>2393</v>
      </c>
      <c r="C5" s="273">
        <v>2</v>
      </c>
    </row>
    <row r="6" spans="1:4" ht="15.75" x14ac:dyDescent="0.25">
      <c r="A6" s="272" t="s">
        <v>2394</v>
      </c>
      <c r="B6" s="272" t="s">
        <v>2395</v>
      </c>
      <c r="C6" s="273">
        <v>2</v>
      </c>
    </row>
    <row r="7" spans="1:4" ht="15.75" x14ac:dyDescent="0.25">
      <c r="A7" s="272" t="s">
        <v>2396</v>
      </c>
      <c r="B7" s="272" t="s">
        <v>2397</v>
      </c>
      <c r="C7" s="273">
        <v>4</v>
      </c>
    </row>
    <row r="8" spans="1:4" ht="15.75" x14ac:dyDescent="0.25">
      <c r="A8" s="272" t="s">
        <v>152</v>
      </c>
      <c r="B8" s="272" t="s">
        <v>2398</v>
      </c>
      <c r="C8" s="273">
        <v>2</v>
      </c>
    </row>
    <row r="9" spans="1:4" ht="15.75" x14ac:dyDescent="0.25">
      <c r="A9" s="272" t="s">
        <v>2399</v>
      </c>
      <c r="B9" s="272" t="s">
        <v>2400</v>
      </c>
      <c r="C9" s="273">
        <v>5</v>
      </c>
    </row>
    <row r="10" spans="1:4" ht="15.75" x14ac:dyDescent="0.25">
      <c r="A10" s="272" t="s">
        <v>2401</v>
      </c>
      <c r="B10" s="272" t="s">
        <v>2402</v>
      </c>
      <c r="C10" s="273">
        <v>5</v>
      </c>
    </row>
    <row r="11" spans="1:4" ht="15.75" x14ac:dyDescent="0.25">
      <c r="A11" s="272" t="s">
        <v>1648</v>
      </c>
      <c r="B11" s="272" t="s">
        <v>2403</v>
      </c>
      <c r="C11" s="273">
        <v>5</v>
      </c>
    </row>
    <row r="12" spans="1:4" ht="31.5" x14ac:dyDescent="0.25">
      <c r="A12" s="272" t="s">
        <v>2404</v>
      </c>
      <c r="B12" s="272" t="s">
        <v>2405</v>
      </c>
      <c r="C12" s="273">
        <v>2</v>
      </c>
    </row>
    <row r="13" spans="1:4" ht="15.75" x14ac:dyDescent="0.25">
      <c r="A13" s="272" t="s">
        <v>329</v>
      </c>
      <c r="B13" s="272" t="s">
        <v>2406</v>
      </c>
      <c r="C13" s="273">
        <v>5</v>
      </c>
    </row>
    <row r="14" spans="1:4" ht="15.75" x14ac:dyDescent="0.25">
      <c r="A14" s="272" t="s">
        <v>2407</v>
      </c>
      <c r="B14" s="272" t="s">
        <v>2408</v>
      </c>
      <c r="C14" s="273">
        <v>4</v>
      </c>
    </row>
    <row r="15" spans="1:4" ht="15.75" x14ac:dyDescent="0.25">
      <c r="A15" s="272" t="s">
        <v>541</v>
      </c>
      <c r="B15" s="272" t="s">
        <v>2409</v>
      </c>
      <c r="C15" s="273">
        <v>4</v>
      </c>
    </row>
    <row r="16" spans="1:4" ht="15.75" x14ac:dyDescent="0.25">
      <c r="A16" s="272" t="s">
        <v>2410</v>
      </c>
      <c r="B16" s="272" t="s">
        <v>2411</v>
      </c>
      <c r="C16" s="273">
        <v>1</v>
      </c>
    </row>
    <row r="17" spans="1:3" ht="15.75" x14ac:dyDescent="0.25">
      <c r="A17" s="272" t="s">
        <v>1418</v>
      </c>
      <c r="B17" s="272" t="s">
        <v>2412</v>
      </c>
      <c r="C17" s="273">
        <v>5</v>
      </c>
    </row>
    <row r="18" spans="1:3" ht="15.75" x14ac:dyDescent="0.25">
      <c r="A18" s="272" t="s">
        <v>2413</v>
      </c>
      <c r="B18" s="272" t="s">
        <v>2414</v>
      </c>
      <c r="C18" s="273">
        <v>8</v>
      </c>
    </row>
    <row r="19" spans="1:3" ht="15.75" x14ac:dyDescent="0.25">
      <c r="A19" s="272" t="s">
        <v>2415</v>
      </c>
      <c r="B19" s="272" t="s">
        <v>2416</v>
      </c>
      <c r="C19" s="273">
        <v>1</v>
      </c>
    </row>
    <row r="20" spans="1:3" ht="15.75" x14ac:dyDescent="0.25">
      <c r="A20" s="272" t="s">
        <v>2417</v>
      </c>
      <c r="B20" s="272" t="s">
        <v>2418</v>
      </c>
      <c r="C20" s="273">
        <v>8</v>
      </c>
    </row>
    <row r="21" spans="1:3" ht="15.75" x14ac:dyDescent="0.25">
      <c r="A21" s="272" t="s">
        <v>2419</v>
      </c>
      <c r="B21" s="272" t="s">
        <v>2420</v>
      </c>
      <c r="C21" s="273">
        <v>6</v>
      </c>
    </row>
    <row r="22" spans="1:3" ht="15.75" x14ac:dyDescent="0.25">
      <c r="A22" s="272" t="s">
        <v>1909</v>
      </c>
      <c r="B22" s="272" t="s">
        <v>2421</v>
      </c>
      <c r="C22" s="273">
        <v>7</v>
      </c>
    </row>
    <row r="23" spans="1:3" ht="15.75" x14ac:dyDescent="0.25">
      <c r="A23" s="272" t="s">
        <v>2422</v>
      </c>
      <c r="B23" s="272" t="s">
        <v>2423</v>
      </c>
      <c r="C23" s="273">
        <v>7</v>
      </c>
    </row>
    <row r="24" spans="1:3" ht="15.75" x14ac:dyDescent="0.25">
      <c r="A24" s="272" t="s">
        <v>2424</v>
      </c>
      <c r="B24" s="272" t="s">
        <v>2425</v>
      </c>
      <c r="C24" s="273">
        <v>7</v>
      </c>
    </row>
    <row r="25" spans="1:3" ht="15.75" x14ac:dyDescent="0.25">
      <c r="A25" s="272" t="s">
        <v>2426</v>
      </c>
      <c r="B25" s="272" t="s">
        <v>2427</v>
      </c>
      <c r="C25" s="273">
        <v>5</v>
      </c>
    </row>
    <row r="26" spans="1:3" ht="15.75" x14ac:dyDescent="0.25">
      <c r="A26" s="272" t="s">
        <v>2428</v>
      </c>
      <c r="B26" s="272" t="s">
        <v>2429</v>
      </c>
      <c r="C26" s="273">
        <v>5</v>
      </c>
    </row>
    <row r="27" spans="1:3" ht="15.75" x14ac:dyDescent="0.25">
      <c r="A27" s="272" t="s">
        <v>2430</v>
      </c>
      <c r="B27" s="272" t="s">
        <v>2431</v>
      </c>
      <c r="C27" s="273">
        <v>5</v>
      </c>
    </row>
    <row r="28" spans="1:3" ht="15.75" x14ac:dyDescent="0.25">
      <c r="A28" s="272" t="s">
        <v>2432</v>
      </c>
      <c r="B28" s="272" t="s">
        <v>2433</v>
      </c>
      <c r="C28" s="273">
        <v>6</v>
      </c>
    </row>
    <row r="29" spans="1:3" ht="15.75" x14ac:dyDescent="0.25">
      <c r="A29" s="272" t="s">
        <v>2434</v>
      </c>
      <c r="B29" s="272" t="s">
        <v>2435</v>
      </c>
      <c r="C29" s="273">
        <v>6</v>
      </c>
    </row>
    <row r="30" spans="1:3" ht="15.75" x14ac:dyDescent="0.25">
      <c r="A30" s="272" t="s">
        <v>2436</v>
      </c>
      <c r="B30" s="272" t="s">
        <v>2437</v>
      </c>
      <c r="C30" s="273">
        <v>4</v>
      </c>
    </row>
    <row r="31" spans="1:3" ht="15.75" x14ac:dyDescent="0.25">
      <c r="A31" s="272" t="s">
        <v>452</v>
      </c>
      <c r="B31" s="272" t="s">
        <v>2438</v>
      </c>
      <c r="C31" s="273">
        <v>7</v>
      </c>
    </row>
    <row r="32" spans="1:3" ht="15.75" x14ac:dyDescent="0.25">
      <c r="A32" s="272" t="s">
        <v>2439</v>
      </c>
      <c r="B32" s="272" t="s">
        <v>2440</v>
      </c>
      <c r="C32" s="273">
        <v>5</v>
      </c>
    </row>
    <row r="33" spans="1:3" ht="15.75" x14ac:dyDescent="0.25">
      <c r="A33" s="272" t="s">
        <v>2441</v>
      </c>
      <c r="B33" s="272" t="s">
        <v>2442</v>
      </c>
      <c r="C33" s="273">
        <v>5</v>
      </c>
    </row>
    <row r="34" spans="1:3" ht="15.75" x14ac:dyDescent="0.25">
      <c r="A34" s="272" t="s">
        <v>2443</v>
      </c>
      <c r="B34" s="272" t="s">
        <v>2444</v>
      </c>
      <c r="C34" s="273">
        <v>8</v>
      </c>
    </row>
    <row r="35" spans="1:3" ht="15.75" x14ac:dyDescent="0.25">
      <c r="A35" s="272" t="s">
        <v>2445</v>
      </c>
      <c r="B35" s="272" t="s">
        <v>2446</v>
      </c>
      <c r="C35" s="273">
        <v>1</v>
      </c>
    </row>
    <row r="36" spans="1:3" ht="15.75" x14ac:dyDescent="0.25">
      <c r="A36" s="272" t="s">
        <v>2447</v>
      </c>
      <c r="B36" s="272" t="s">
        <v>2448</v>
      </c>
      <c r="C36" s="273">
        <v>5</v>
      </c>
    </row>
    <row r="37" spans="1:3" ht="15.75" x14ac:dyDescent="0.25">
      <c r="A37" s="272" t="s">
        <v>2449</v>
      </c>
      <c r="B37" s="272" t="s">
        <v>2450</v>
      </c>
      <c r="C37" s="273">
        <v>8</v>
      </c>
    </row>
    <row r="38" spans="1:3" ht="15.75" x14ac:dyDescent="0.25">
      <c r="A38" s="272" t="s">
        <v>2451</v>
      </c>
      <c r="B38" s="272" t="s">
        <v>2452</v>
      </c>
      <c r="C38" s="273">
        <v>5</v>
      </c>
    </row>
    <row r="39" spans="1:3" ht="15.75" x14ac:dyDescent="0.25">
      <c r="A39" s="272" t="s">
        <v>2453</v>
      </c>
      <c r="B39" s="272" t="s">
        <v>2454</v>
      </c>
      <c r="C39" s="273">
        <v>5</v>
      </c>
    </row>
    <row r="40" spans="1:3" ht="15.75" x14ac:dyDescent="0.25">
      <c r="A40" s="272" t="s">
        <v>542</v>
      </c>
      <c r="B40" s="272" t="s">
        <v>2455</v>
      </c>
      <c r="C40" s="273">
        <v>2</v>
      </c>
    </row>
    <row r="41" spans="1:3" ht="15.75" x14ac:dyDescent="0.25">
      <c r="A41" s="272" t="s">
        <v>2456</v>
      </c>
      <c r="B41" s="272" t="s">
        <v>2457</v>
      </c>
      <c r="C41" s="273">
        <v>4</v>
      </c>
    </row>
    <row r="42" spans="1:3" ht="15.75" x14ac:dyDescent="0.25">
      <c r="A42" s="272" t="s">
        <v>2458</v>
      </c>
      <c r="B42" s="272" t="s">
        <v>2459</v>
      </c>
      <c r="C42" s="273">
        <v>5</v>
      </c>
    </row>
    <row r="43" spans="1:3" ht="15.75" x14ac:dyDescent="0.25">
      <c r="A43" s="272" t="s">
        <v>2460</v>
      </c>
      <c r="B43" s="272" t="s">
        <v>2461</v>
      </c>
      <c r="C43" s="273">
        <v>5</v>
      </c>
    </row>
    <row r="44" spans="1:3" ht="15.75" x14ac:dyDescent="0.25">
      <c r="A44" s="272" t="s">
        <v>2462</v>
      </c>
      <c r="B44" s="272" t="s">
        <v>2463</v>
      </c>
      <c r="C44" s="273">
        <v>6</v>
      </c>
    </row>
    <row r="45" spans="1:3" ht="15.75" x14ac:dyDescent="0.25">
      <c r="A45" s="272" t="s">
        <v>2464</v>
      </c>
      <c r="B45" s="272" t="s">
        <v>2465</v>
      </c>
      <c r="C45" s="273">
        <v>5</v>
      </c>
    </row>
    <row r="46" spans="1:3" ht="15.75" x14ac:dyDescent="0.25">
      <c r="A46" s="272" t="s">
        <v>2466</v>
      </c>
      <c r="B46" s="272" t="s">
        <v>2467</v>
      </c>
      <c r="C46" s="273">
        <v>4</v>
      </c>
    </row>
    <row r="47" spans="1:3" ht="15.75" x14ac:dyDescent="0.25">
      <c r="A47" s="272" t="s">
        <v>2468</v>
      </c>
      <c r="B47" s="272" t="s">
        <v>2469</v>
      </c>
      <c r="C47" s="273">
        <v>5</v>
      </c>
    </row>
    <row r="48" spans="1:3" ht="15.75" x14ac:dyDescent="0.25">
      <c r="A48" s="272" t="s">
        <v>2470</v>
      </c>
      <c r="B48" s="272" t="s">
        <v>2471</v>
      </c>
      <c r="C48" s="273">
        <v>6</v>
      </c>
    </row>
    <row r="49" spans="1:3" ht="15.75" x14ac:dyDescent="0.25">
      <c r="A49" s="272" t="s">
        <v>2472</v>
      </c>
      <c r="B49" s="272" t="s">
        <v>2473</v>
      </c>
      <c r="C49" s="273">
        <v>7</v>
      </c>
    </row>
    <row r="50" spans="1:3" ht="15.75" x14ac:dyDescent="0.25">
      <c r="A50" s="272" t="s">
        <v>2474</v>
      </c>
      <c r="B50" s="272" t="s">
        <v>2475</v>
      </c>
      <c r="C50" s="273">
        <v>3</v>
      </c>
    </row>
    <row r="51" spans="1:3" ht="15.75" x14ac:dyDescent="0.25">
      <c r="A51" s="272" t="s">
        <v>2476</v>
      </c>
      <c r="B51" s="272" t="s">
        <v>2477</v>
      </c>
      <c r="C51" s="273">
        <v>6</v>
      </c>
    </row>
    <row r="52" spans="1:3" ht="15.75" x14ac:dyDescent="0.25">
      <c r="A52" s="272" t="s">
        <v>2478</v>
      </c>
      <c r="B52" s="272" t="s">
        <v>2479</v>
      </c>
      <c r="C52" s="273">
        <v>4</v>
      </c>
    </row>
    <row r="53" spans="1:3" ht="15.75" x14ac:dyDescent="0.25">
      <c r="A53" s="272" t="s">
        <v>2480</v>
      </c>
      <c r="B53" s="272" t="s">
        <v>2481</v>
      </c>
      <c r="C53" s="273">
        <v>5</v>
      </c>
    </row>
    <row r="54" spans="1:3" ht="15.75" x14ac:dyDescent="0.25">
      <c r="A54" s="272" t="s">
        <v>2482</v>
      </c>
      <c r="B54" s="272" t="s">
        <v>2483</v>
      </c>
      <c r="C54" s="273">
        <v>2</v>
      </c>
    </row>
    <row r="55" spans="1:3" ht="15.75" x14ac:dyDescent="0.25">
      <c r="A55" s="272" t="s">
        <v>2484</v>
      </c>
      <c r="B55" s="272" t="s">
        <v>2485</v>
      </c>
      <c r="C55" s="273">
        <v>2</v>
      </c>
    </row>
    <row r="56" spans="1:3" ht="15.75" x14ac:dyDescent="0.25">
      <c r="A56" s="272" t="s">
        <v>2486</v>
      </c>
      <c r="B56" s="272" t="s">
        <v>2487</v>
      </c>
      <c r="C56" s="273">
        <v>5</v>
      </c>
    </row>
    <row r="57" spans="1:3" ht="15.75" x14ac:dyDescent="0.25">
      <c r="A57" s="272" t="s">
        <v>2488</v>
      </c>
      <c r="B57" s="272" t="s">
        <v>2489</v>
      </c>
      <c r="C57" s="273">
        <v>5</v>
      </c>
    </row>
    <row r="58" spans="1:3" ht="31.5" x14ac:dyDescent="0.25">
      <c r="A58" s="272" t="s">
        <v>2490</v>
      </c>
      <c r="B58" s="272" t="s">
        <v>2491</v>
      </c>
      <c r="C58" s="273">
        <v>5</v>
      </c>
    </row>
    <row r="59" spans="1:3" ht="15.75" x14ac:dyDescent="0.25">
      <c r="A59" s="272" t="s">
        <v>2492</v>
      </c>
      <c r="B59" s="272" t="s">
        <v>2493</v>
      </c>
      <c r="C59" s="273">
        <v>5</v>
      </c>
    </row>
    <row r="60" spans="1:3" ht="15.75" x14ac:dyDescent="0.25">
      <c r="A60" s="272" t="s">
        <v>2494</v>
      </c>
      <c r="B60" s="272" t="s">
        <v>2495</v>
      </c>
      <c r="C60" s="273">
        <v>3</v>
      </c>
    </row>
    <row r="61" spans="1:3" ht="15.75" x14ac:dyDescent="0.25">
      <c r="A61" s="272" t="s">
        <v>2496</v>
      </c>
      <c r="B61" s="272" t="s">
        <v>2497</v>
      </c>
      <c r="C61" s="273">
        <v>6</v>
      </c>
    </row>
    <row r="62" spans="1:3" ht="15.75" x14ac:dyDescent="0.25">
      <c r="A62" s="272" t="s">
        <v>2498</v>
      </c>
      <c r="B62" s="272" t="s">
        <v>2499</v>
      </c>
      <c r="C62" s="273">
        <v>3</v>
      </c>
    </row>
    <row r="63" spans="1:3" ht="15.75" x14ac:dyDescent="0.25">
      <c r="A63" s="272" t="s">
        <v>2500</v>
      </c>
      <c r="B63" s="272" t="s">
        <v>2501</v>
      </c>
      <c r="C63" s="273">
        <v>4</v>
      </c>
    </row>
    <row r="64" spans="1:3" ht="31.5" x14ac:dyDescent="0.25">
      <c r="A64" s="272" t="s">
        <v>2502</v>
      </c>
      <c r="B64" s="272" t="s">
        <v>2503</v>
      </c>
      <c r="C64" s="273">
        <v>3</v>
      </c>
    </row>
    <row r="65" spans="1:3" ht="15.75" x14ac:dyDescent="0.25">
      <c r="A65" s="272" t="s">
        <v>2504</v>
      </c>
      <c r="B65" s="272" t="s">
        <v>2505</v>
      </c>
      <c r="C65" s="273">
        <v>3</v>
      </c>
    </row>
    <row r="66" spans="1:3" ht="31.5" x14ac:dyDescent="0.25">
      <c r="A66" s="272" t="s">
        <v>2506</v>
      </c>
      <c r="B66" s="272" t="s">
        <v>2507</v>
      </c>
      <c r="C66" s="273">
        <v>6</v>
      </c>
    </row>
    <row r="67" spans="1:3" ht="15.75" x14ac:dyDescent="0.25">
      <c r="A67" s="272" t="s">
        <v>2508</v>
      </c>
      <c r="B67" s="272" t="s">
        <v>2509</v>
      </c>
      <c r="C67" s="273">
        <v>6</v>
      </c>
    </row>
    <row r="68" spans="1:3" ht="15.75" x14ac:dyDescent="0.25">
      <c r="A68" s="272" t="s">
        <v>2510</v>
      </c>
      <c r="B68" s="272" t="s">
        <v>2511</v>
      </c>
      <c r="C68" s="273">
        <v>5</v>
      </c>
    </row>
    <row r="69" spans="1:3" ht="15.75" x14ac:dyDescent="0.25">
      <c r="A69" s="272" t="s">
        <v>2512</v>
      </c>
      <c r="B69" s="272" t="s">
        <v>2513</v>
      </c>
      <c r="C69" s="273">
        <v>3</v>
      </c>
    </row>
    <row r="70" spans="1:3" ht="31.5" x14ac:dyDescent="0.25">
      <c r="A70" s="272" t="s">
        <v>2514</v>
      </c>
      <c r="B70" s="272" t="s">
        <v>2405</v>
      </c>
      <c r="C70" s="273">
        <v>2</v>
      </c>
    </row>
    <row r="71" spans="1:3" ht="15.75" x14ac:dyDescent="0.25">
      <c r="A71" s="272" t="s">
        <v>2515</v>
      </c>
      <c r="B71" s="272" t="s">
        <v>2516</v>
      </c>
      <c r="C71" s="273">
        <v>3</v>
      </c>
    </row>
    <row r="72" spans="1:3" ht="15.75" x14ac:dyDescent="0.25">
      <c r="A72" s="272" t="s">
        <v>2517</v>
      </c>
      <c r="B72" s="272" t="s">
        <v>2518</v>
      </c>
      <c r="C72" s="273">
        <v>3</v>
      </c>
    </row>
    <row r="73" spans="1:3" ht="15.75" x14ac:dyDescent="0.25">
      <c r="A73" s="272" t="s">
        <v>2519</v>
      </c>
      <c r="B73" s="272" t="s">
        <v>2520</v>
      </c>
      <c r="C73" s="273">
        <v>3</v>
      </c>
    </row>
    <row r="74" spans="1:3" ht="15.75" x14ac:dyDescent="0.25">
      <c r="A74" s="272" t="s">
        <v>2521</v>
      </c>
      <c r="B74" s="272" t="s">
        <v>2522</v>
      </c>
      <c r="C74" s="273">
        <v>5</v>
      </c>
    </row>
    <row r="75" spans="1:3" ht="15.75" x14ac:dyDescent="0.25">
      <c r="A75" s="272" t="s">
        <v>2523</v>
      </c>
      <c r="B75" s="272" t="s">
        <v>2524</v>
      </c>
      <c r="C75" s="273">
        <v>3</v>
      </c>
    </row>
    <row r="76" spans="1:3" ht="15.75" x14ac:dyDescent="0.25">
      <c r="A76" s="272" t="s">
        <v>2525</v>
      </c>
      <c r="B76" s="272" t="s">
        <v>2526</v>
      </c>
      <c r="C76" s="273">
        <v>6</v>
      </c>
    </row>
    <row r="77" spans="1:3" ht="15.75" x14ac:dyDescent="0.25">
      <c r="A77" s="272" t="s">
        <v>2527</v>
      </c>
      <c r="B77" s="272" t="s">
        <v>2528</v>
      </c>
      <c r="C77" s="273">
        <v>5</v>
      </c>
    </row>
    <row r="78" spans="1:3" ht="15.75" x14ac:dyDescent="0.25">
      <c r="A78" s="272" t="s">
        <v>2529</v>
      </c>
      <c r="B78" s="272" t="s">
        <v>2530</v>
      </c>
      <c r="C78" s="273">
        <v>4</v>
      </c>
    </row>
    <row r="79" spans="1:3" ht="15.75" x14ac:dyDescent="0.25">
      <c r="A79" s="272" t="s">
        <v>2531</v>
      </c>
      <c r="B79" s="272" t="s">
        <v>2532</v>
      </c>
      <c r="C79" s="273">
        <v>7</v>
      </c>
    </row>
    <row r="80" spans="1:3" ht="15.75" x14ac:dyDescent="0.25">
      <c r="A80" s="272" t="s">
        <v>2533</v>
      </c>
      <c r="B80" s="272" t="s">
        <v>2534</v>
      </c>
      <c r="C80" s="273">
        <v>6</v>
      </c>
    </row>
    <row r="81" spans="1:3" ht="15.75" x14ac:dyDescent="0.25">
      <c r="A81" s="272" t="s">
        <v>160</v>
      </c>
      <c r="B81" s="272" t="s">
        <v>2535</v>
      </c>
      <c r="C81" s="273">
        <v>5</v>
      </c>
    </row>
    <row r="82" spans="1:3" ht="15.75" x14ac:dyDescent="0.25">
      <c r="A82" s="272" t="s">
        <v>2536</v>
      </c>
      <c r="B82" s="272" t="s">
        <v>2537</v>
      </c>
      <c r="C82" s="273">
        <v>3</v>
      </c>
    </row>
    <row r="83" spans="1:3" ht="15.75" x14ac:dyDescent="0.25">
      <c r="A83" s="272" t="s">
        <v>2538</v>
      </c>
      <c r="B83" s="272" t="s">
        <v>2539</v>
      </c>
      <c r="C83" s="273">
        <v>5</v>
      </c>
    </row>
    <row r="84" spans="1:3" ht="15.75" x14ac:dyDescent="0.25">
      <c r="A84" s="272" t="s">
        <v>2540</v>
      </c>
      <c r="B84" s="272" t="s">
        <v>2541</v>
      </c>
      <c r="C84" s="273">
        <v>4</v>
      </c>
    </row>
    <row r="85" spans="1:3" ht="15.75" x14ac:dyDescent="0.25">
      <c r="A85" s="272" t="s">
        <v>193</v>
      </c>
      <c r="B85" s="272" t="s">
        <v>2542</v>
      </c>
      <c r="C85" s="273">
        <v>2</v>
      </c>
    </row>
    <row r="86" spans="1:3" ht="15.75" x14ac:dyDescent="0.25">
      <c r="A86" s="272" t="s">
        <v>1169</v>
      </c>
      <c r="B86" s="272" t="s">
        <v>2543</v>
      </c>
      <c r="C86" s="273">
        <v>4</v>
      </c>
    </row>
    <row r="87" spans="1:3" ht="15.75" x14ac:dyDescent="0.25">
      <c r="A87" s="272" t="s">
        <v>1157</v>
      </c>
      <c r="B87" s="272" t="s">
        <v>2544</v>
      </c>
      <c r="C87" s="273">
        <v>4</v>
      </c>
    </row>
    <row r="88" spans="1:3" ht="15.75" x14ac:dyDescent="0.25">
      <c r="A88" s="272" t="s">
        <v>177</v>
      </c>
      <c r="B88" s="272" t="s">
        <v>2545</v>
      </c>
      <c r="C88" s="273">
        <v>4</v>
      </c>
    </row>
    <row r="89" spans="1:3" ht="31.5" x14ac:dyDescent="0.25">
      <c r="A89" s="272" t="s">
        <v>2546</v>
      </c>
      <c r="B89" s="272" t="s">
        <v>2405</v>
      </c>
      <c r="C89" s="273">
        <v>2</v>
      </c>
    </row>
    <row r="90" spans="1:3" ht="15.75" x14ac:dyDescent="0.25">
      <c r="A90" s="272" t="s">
        <v>830</v>
      </c>
      <c r="B90" s="272" t="s">
        <v>2547</v>
      </c>
      <c r="C90" s="273">
        <v>3</v>
      </c>
    </row>
    <row r="91" spans="1:3" ht="15.75" x14ac:dyDescent="0.25">
      <c r="A91" s="272" t="s">
        <v>2548</v>
      </c>
      <c r="B91" s="272" t="s">
        <v>2549</v>
      </c>
      <c r="C91" s="273">
        <v>6</v>
      </c>
    </row>
    <row r="92" spans="1:3" ht="15.75" x14ac:dyDescent="0.25">
      <c r="A92" s="272" t="s">
        <v>2550</v>
      </c>
      <c r="B92" s="272" t="s">
        <v>2551</v>
      </c>
      <c r="C92" s="273">
        <v>3</v>
      </c>
    </row>
    <row r="93" spans="1:3" ht="15.75" x14ac:dyDescent="0.25">
      <c r="A93" s="272" t="s">
        <v>1228</v>
      </c>
      <c r="B93" s="272" t="s">
        <v>2552</v>
      </c>
      <c r="C93" s="273">
        <v>6</v>
      </c>
    </row>
    <row r="94" spans="1:3" ht="15.75" x14ac:dyDescent="0.25">
      <c r="A94" s="272" t="s">
        <v>2553</v>
      </c>
      <c r="B94" s="272" t="s">
        <v>2554</v>
      </c>
      <c r="C94" s="273">
        <v>5</v>
      </c>
    </row>
    <row r="95" spans="1:3" ht="15.75" x14ac:dyDescent="0.25">
      <c r="A95" s="272" t="s">
        <v>2555</v>
      </c>
      <c r="B95" s="272" t="s">
        <v>2556</v>
      </c>
      <c r="C95" s="273">
        <v>5</v>
      </c>
    </row>
    <row r="96" spans="1:3" ht="15.75" x14ac:dyDescent="0.25">
      <c r="A96" s="272" t="s">
        <v>1200</v>
      </c>
      <c r="B96" s="272" t="s">
        <v>2557</v>
      </c>
      <c r="C96" s="273">
        <v>5</v>
      </c>
    </row>
    <row r="97" spans="1:3" ht="15.75" x14ac:dyDescent="0.25">
      <c r="A97" s="272" t="s">
        <v>2558</v>
      </c>
      <c r="B97" s="272" t="s">
        <v>2559</v>
      </c>
      <c r="C97" s="273">
        <v>3</v>
      </c>
    </row>
    <row r="98" spans="1:3" ht="15.75" x14ac:dyDescent="0.25">
      <c r="A98" s="272" t="s">
        <v>2560</v>
      </c>
      <c r="B98" s="272" t="s">
        <v>2561</v>
      </c>
      <c r="C98" s="273">
        <v>5</v>
      </c>
    </row>
    <row r="99" spans="1:3" ht="15.75" x14ac:dyDescent="0.25">
      <c r="A99" s="272" t="s">
        <v>2562</v>
      </c>
      <c r="B99" s="272" t="s">
        <v>2563</v>
      </c>
      <c r="C99" s="273">
        <v>2</v>
      </c>
    </row>
    <row r="100" spans="1:3" ht="15.75" x14ac:dyDescent="0.25">
      <c r="A100" s="272" t="s">
        <v>2564</v>
      </c>
      <c r="B100" s="272" t="s">
        <v>2565</v>
      </c>
      <c r="C100" s="273">
        <v>5</v>
      </c>
    </row>
    <row r="101" spans="1:3" ht="15.75" x14ac:dyDescent="0.25">
      <c r="A101" s="272" t="s">
        <v>2566</v>
      </c>
      <c r="B101" s="272" t="s">
        <v>2567</v>
      </c>
      <c r="C101" s="273">
        <v>4</v>
      </c>
    </row>
    <row r="102" spans="1:3" ht="15.75" x14ac:dyDescent="0.25">
      <c r="A102" s="272" t="s">
        <v>2568</v>
      </c>
      <c r="B102" s="272" t="s">
        <v>2569</v>
      </c>
      <c r="C102" s="273">
        <v>2</v>
      </c>
    </row>
    <row r="103" spans="1:3" ht="15.75" x14ac:dyDescent="0.25">
      <c r="A103" s="272" t="s">
        <v>2570</v>
      </c>
      <c r="B103" s="272" t="s">
        <v>2571</v>
      </c>
      <c r="C103" s="273">
        <v>2</v>
      </c>
    </row>
    <row r="104" spans="1:3" ht="15.75" x14ac:dyDescent="0.25">
      <c r="A104" s="272" t="s">
        <v>2572</v>
      </c>
      <c r="B104" s="272" t="s">
        <v>2573</v>
      </c>
      <c r="C104" s="273">
        <v>4</v>
      </c>
    </row>
    <row r="105" spans="1:3" ht="31.5" x14ac:dyDescent="0.25">
      <c r="A105" s="272" t="s">
        <v>2574</v>
      </c>
      <c r="B105" s="272" t="s">
        <v>2575</v>
      </c>
      <c r="C105" s="273">
        <v>5</v>
      </c>
    </row>
    <row r="106" spans="1:3" ht="15.75" x14ac:dyDescent="0.25">
      <c r="A106" s="272" t="s">
        <v>2576</v>
      </c>
      <c r="B106" s="272" t="s">
        <v>2577</v>
      </c>
      <c r="C106" s="273">
        <v>4</v>
      </c>
    </row>
    <row r="107" spans="1:3" ht="15.75" x14ac:dyDescent="0.25">
      <c r="A107" s="272" t="s">
        <v>2578</v>
      </c>
      <c r="B107" s="272" t="s">
        <v>2579</v>
      </c>
      <c r="C107" s="273">
        <v>4</v>
      </c>
    </row>
    <row r="108" spans="1:3" ht="31.5" x14ac:dyDescent="0.25">
      <c r="A108" s="272" t="s">
        <v>2580</v>
      </c>
      <c r="B108" s="272" t="s">
        <v>2405</v>
      </c>
      <c r="C108" s="273">
        <v>2</v>
      </c>
    </row>
    <row r="109" spans="1:3" ht="15.75" x14ac:dyDescent="0.25">
      <c r="A109" s="272" t="s">
        <v>2581</v>
      </c>
      <c r="B109" s="272" t="s">
        <v>2582</v>
      </c>
      <c r="C109" s="273">
        <v>4</v>
      </c>
    </row>
    <row r="110" spans="1:3" ht="15.75" x14ac:dyDescent="0.25">
      <c r="A110" s="272" t="s">
        <v>2583</v>
      </c>
      <c r="B110" s="272" t="s">
        <v>2584</v>
      </c>
      <c r="C110" s="273">
        <v>5</v>
      </c>
    </row>
    <row r="111" spans="1:3" ht="15.75" x14ac:dyDescent="0.25">
      <c r="A111" s="272" t="s">
        <v>2585</v>
      </c>
      <c r="B111" s="272" t="s">
        <v>2586</v>
      </c>
      <c r="C111" s="273">
        <v>2</v>
      </c>
    </row>
    <row r="112" spans="1:3" ht="15.75" x14ac:dyDescent="0.25">
      <c r="A112" s="272" t="s">
        <v>2587</v>
      </c>
      <c r="B112" s="272" t="s">
        <v>2588</v>
      </c>
      <c r="C112" s="273">
        <v>5</v>
      </c>
    </row>
    <row r="113" spans="1:3" ht="15.75" x14ac:dyDescent="0.25">
      <c r="A113" s="272" t="s">
        <v>2589</v>
      </c>
      <c r="B113" s="272" t="s">
        <v>2590</v>
      </c>
      <c r="C113" s="273">
        <v>6</v>
      </c>
    </row>
    <row r="114" spans="1:3" ht="15.75" x14ac:dyDescent="0.25">
      <c r="A114" s="272" t="s">
        <v>2591</v>
      </c>
      <c r="B114" s="272" t="s">
        <v>2592</v>
      </c>
      <c r="C114" s="273">
        <v>4</v>
      </c>
    </row>
    <row r="115" spans="1:3" ht="15.75" x14ac:dyDescent="0.25">
      <c r="A115" s="272" t="s">
        <v>2593</v>
      </c>
      <c r="B115" s="272" t="s">
        <v>2594</v>
      </c>
      <c r="C115" s="273">
        <v>5</v>
      </c>
    </row>
    <row r="116" spans="1:3" ht="15.75" x14ac:dyDescent="0.25">
      <c r="A116" s="272" t="s">
        <v>2595</v>
      </c>
      <c r="B116" s="272" t="s">
        <v>2596</v>
      </c>
      <c r="C116" s="273">
        <v>4</v>
      </c>
    </row>
    <row r="117" spans="1:3" ht="15.75" x14ac:dyDescent="0.25">
      <c r="A117" s="272" t="s">
        <v>2597</v>
      </c>
      <c r="B117" s="272" t="s">
        <v>2598</v>
      </c>
      <c r="C117" s="273">
        <v>2</v>
      </c>
    </row>
    <row r="118" spans="1:3" ht="15.75" x14ac:dyDescent="0.25">
      <c r="A118" s="272" t="s">
        <v>2599</v>
      </c>
      <c r="B118" s="272" t="s">
        <v>2600</v>
      </c>
      <c r="C118" s="273">
        <v>2</v>
      </c>
    </row>
    <row r="119" spans="1:3" ht="15.75" x14ac:dyDescent="0.25">
      <c r="A119" s="272" t="s">
        <v>2601</v>
      </c>
      <c r="B119" s="272" t="s">
        <v>2602</v>
      </c>
      <c r="C119" s="273">
        <v>3</v>
      </c>
    </row>
    <row r="120" spans="1:3" ht="15.75" x14ac:dyDescent="0.25">
      <c r="A120" s="272" t="s">
        <v>2603</v>
      </c>
      <c r="B120" s="272" t="s">
        <v>2604</v>
      </c>
      <c r="C120" s="273">
        <v>3</v>
      </c>
    </row>
    <row r="121" spans="1:3" ht="15.75" x14ac:dyDescent="0.25">
      <c r="A121" s="272" t="s">
        <v>2605</v>
      </c>
      <c r="B121" s="272" t="s">
        <v>2606</v>
      </c>
      <c r="C121" s="273">
        <v>5</v>
      </c>
    </row>
    <row r="122" spans="1:3" ht="15.75" x14ac:dyDescent="0.25">
      <c r="A122" s="272" t="s">
        <v>2607</v>
      </c>
      <c r="B122" s="272" t="s">
        <v>2608</v>
      </c>
      <c r="C122" s="273">
        <v>4</v>
      </c>
    </row>
    <row r="123" spans="1:3" ht="15.75" x14ac:dyDescent="0.25">
      <c r="A123" s="272" t="s">
        <v>2609</v>
      </c>
      <c r="B123" s="272" t="s">
        <v>2610</v>
      </c>
      <c r="C123" s="273">
        <v>3</v>
      </c>
    </row>
    <row r="124" spans="1:3" ht="31.5" x14ac:dyDescent="0.25">
      <c r="A124" s="272" t="s">
        <v>185</v>
      </c>
      <c r="B124" s="272" t="s">
        <v>2611</v>
      </c>
      <c r="C124" s="273">
        <v>5</v>
      </c>
    </row>
    <row r="125" spans="1:3" ht="31.5" x14ac:dyDescent="0.25">
      <c r="A125" s="272" t="s">
        <v>2612</v>
      </c>
      <c r="B125" s="272" t="s">
        <v>2405</v>
      </c>
      <c r="C125" s="273">
        <v>2</v>
      </c>
    </row>
    <row r="126" spans="1:3" ht="31.5" x14ac:dyDescent="0.25">
      <c r="A126" s="272" t="s">
        <v>2613</v>
      </c>
      <c r="B126" s="272" t="s">
        <v>2614</v>
      </c>
      <c r="C126" s="273">
        <v>4</v>
      </c>
    </row>
    <row r="127" spans="1:3" ht="31.5" x14ac:dyDescent="0.25">
      <c r="A127" s="272" t="s">
        <v>2615</v>
      </c>
      <c r="B127" s="272" t="s">
        <v>2616</v>
      </c>
      <c r="C127" s="273">
        <v>1</v>
      </c>
    </row>
    <row r="128" spans="1:3" ht="31.5" x14ac:dyDescent="0.25">
      <c r="A128" s="272" t="s">
        <v>2617</v>
      </c>
      <c r="B128" s="272" t="s">
        <v>2618</v>
      </c>
      <c r="C128" s="273">
        <v>6</v>
      </c>
    </row>
    <row r="129" spans="1:3" ht="31.5" x14ac:dyDescent="0.25">
      <c r="A129" s="272" t="s">
        <v>2619</v>
      </c>
      <c r="B129" s="272" t="s">
        <v>2620</v>
      </c>
      <c r="C129" s="273">
        <v>5</v>
      </c>
    </row>
    <row r="130" spans="1:3" ht="31.5" x14ac:dyDescent="0.25">
      <c r="A130" s="272" t="s">
        <v>2621</v>
      </c>
      <c r="B130" s="272" t="s">
        <v>2622</v>
      </c>
      <c r="C130" s="273">
        <v>3</v>
      </c>
    </row>
    <row r="131" spans="1:3" ht="31.5" x14ac:dyDescent="0.25">
      <c r="A131" s="272" t="s">
        <v>2623</v>
      </c>
      <c r="B131" s="272" t="s">
        <v>2624</v>
      </c>
      <c r="C131" s="273">
        <v>3</v>
      </c>
    </row>
    <row r="132" spans="1:3" ht="31.5" x14ac:dyDescent="0.25">
      <c r="A132" s="272" t="s">
        <v>2625</v>
      </c>
      <c r="B132" s="272" t="s">
        <v>2626</v>
      </c>
      <c r="C132" s="273">
        <v>4</v>
      </c>
    </row>
    <row r="133" spans="1:3" ht="31.5" x14ac:dyDescent="0.25">
      <c r="A133" s="272" t="s">
        <v>2627</v>
      </c>
      <c r="B133" s="272" t="s">
        <v>2628</v>
      </c>
      <c r="C133" s="273">
        <v>4</v>
      </c>
    </row>
    <row r="134" spans="1:3" ht="31.5" x14ac:dyDescent="0.25">
      <c r="A134" s="272" t="s">
        <v>2629</v>
      </c>
      <c r="B134" s="272" t="s">
        <v>2630</v>
      </c>
      <c r="C134" s="273">
        <v>6</v>
      </c>
    </row>
    <row r="135" spans="1:3" ht="15.75" x14ac:dyDescent="0.25">
      <c r="A135" s="272" t="s">
        <v>2631</v>
      </c>
      <c r="B135" s="272" t="s">
        <v>2632</v>
      </c>
      <c r="C135" s="273">
        <v>3</v>
      </c>
    </row>
    <row r="136" spans="1:3" ht="31.5" x14ac:dyDescent="0.25">
      <c r="A136" s="272" t="s">
        <v>2633</v>
      </c>
      <c r="B136" s="272" t="s">
        <v>2634</v>
      </c>
      <c r="C136" s="273">
        <v>5</v>
      </c>
    </row>
    <row r="137" spans="1:3" ht="31.5" x14ac:dyDescent="0.25">
      <c r="A137" s="272" t="s">
        <v>2635</v>
      </c>
      <c r="B137" s="272" t="s">
        <v>2636</v>
      </c>
      <c r="C137" s="273">
        <v>6</v>
      </c>
    </row>
    <row r="138" spans="1:3" ht="31.5" x14ac:dyDescent="0.25">
      <c r="A138" s="272" t="s">
        <v>2637</v>
      </c>
      <c r="B138" s="272" t="s">
        <v>2638</v>
      </c>
      <c r="C138" s="273">
        <v>4</v>
      </c>
    </row>
    <row r="139" spans="1:3" ht="31.5" x14ac:dyDescent="0.25">
      <c r="A139" s="272" t="s">
        <v>2639</v>
      </c>
      <c r="B139" s="272" t="s">
        <v>2640</v>
      </c>
      <c r="C139" s="273">
        <v>5</v>
      </c>
    </row>
    <row r="140" spans="1:3" ht="31.5" x14ac:dyDescent="0.25">
      <c r="A140" s="272" t="s">
        <v>2641</v>
      </c>
      <c r="B140" s="272" t="s">
        <v>2642</v>
      </c>
      <c r="C140" s="273">
        <v>4</v>
      </c>
    </row>
    <row r="141" spans="1:3" ht="31.5" x14ac:dyDescent="0.25">
      <c r="A141" s="272" t="s">
        <v>2643</v>
      </c>
      <c r="B141" s="272" t="s">
        <v>2644</v>
      </c>
      <c r="C141" s="273">
        <v>4</v>
      </c>
    </row>
    <row r="142" spans="1:3" ht="31.5" x14ac:dyDescent="0.25">
      <c r="A142" s="272" t="s">
        <v>2645</v>
      </c>
      <c r="B142" s="272" t="s">
        <v>2646</v>
      </c>
      <c r="C142" s="273">
        <v>4</v>
      </c>
    </row>
    <row r="143" spans="1:3" ht="31.5" x14ac:dyDescent="0.25">
      <c r="A143" s="272" t="s">
        <v>2647</v>
      </c>
      <c r="B143" s="272" t="s">
        <v>2648</v>
      </c>
      <c r="C143" s="273">
        <v>5</v>
      </c>
    </row>
    <row r="144" spans="1:3" ht="31.5" x14ac:dyDescent="0.25">
      <c r="A144" s="272" t="s">
        <v>2649</v>
      </c>
      <c r="B144" s="272" t="s">
        <v>2650</v>
      </c>
      <c r="C144" s="273">
        <v>6</v>
      </c>
    </row>
    <row r="145" spans="1:3" ht="31.5" x14ac:dyDescent="0.25">
      <c r="A145" s="272" t="s">
        <v>2651</v>
      </c>
      <c r="B145" s="272" t="s">
        <v>2652</v>
      </c>
      <c r="C145" s="273">
        <v>5</v>
      </c>
    </row>
    <row r="146" spans="1:3" ht="15.75" x14ac:dyDescent="0.25">
      <c r="A146" s="272" t="s">
        <v>2653</v>
      </c>
      <c r="B146" s="272" t="s">
        <v>2654</v>
      </c>
      <c r="C146" s="273">
        <v>7</v>
      </c>
    </row>
    <row r="147" spans="1:3" ht="31.5" x14ac:dyDescent="0.25">
      <c r="A147" s="272" t="s">
        <v>2655</v>
      </c>
      <c r="B147" s="272" t="s">
        <v>2656</v>
      </c>
      <c r="C147" s="273">
        <v>6</v>
      </c>
    </row>
    <row r="148" spans="1:3" ht="31.5" x14ac:dyDescent="0.25">
      <c r="A148" s="272" t="s">
        <v>2657</v>
      </c>
      <c r="B148" s="272" t="s">
        <v>2658</v>
      </c>
      <c r="C148" s="273">
        <v>1</v>
      </c>
    </row>
    <row r="149" spans="1:3" ht="31.5" x14ac:dyDescent="0.25">
      <c r="A149" s="272" t="s">
        <v>2659</v>
      </c>
      <c r="B149" s="272" t="s">
        <v>2660</v>
      </c>
      <c r="C149" s="273">
        <v>6</v>
      </c>
    </row>
    <row r="150" spans="1:3" ht="31.5" x14ac:dyDescent="0.25">
      <c r="A150" s="272" t="s">
        <v>2661</v>
      </c>
      <c r="B150" s="272" t="s">
        <v>2662</v>
      </c>
      <c r="C150" s="273">
        <v>6</v>
      </c>
    </row>
    <row r="151" spans="1:3" ht="31.5" x14ac:dyDescent="0.25">
      <c r="A151" s="272" t="s">
        <v>2663</v>
      </c>
      <c r="B151" s="272" t="s">
        <v>2664</v>
      </c>
      <c r="C151" s="273">
        <v>6</v>
      </c>
    </row>
    <row r="152" spans="1:3" ht="31.5" x14ac:dyDescent="0.25">
      <c r="A152" s="272" t="s">
        <v>2665</v>
      </c>
      <c r="B152" s="272" t="s">
        <v>2666</v>
      </c>
      <c r="C152" s="273">
        <v>4</v>
      </c>
    </row>
    <row r="153" spans="1:3" ht="31.5" x14ac:dyDescent="0.25">
      <c r="A153" s="272" t="s">
        <v>2667</v>
      </c>
      <c r="B153" s="272" t="s">
        <v>2668</v>
      </c>
      <c r="C153" s="273">
        <v>6</v>
      </c>
    </row>
    <row r="154" spans="1:3" ht="31.5" x14ac:dyDescent="0.25">
      <c r="A154" s="272" t="s">
        <v>2669</v>
      </c>
      <c r="B154" s="272" t="s">
        <v>2670</v>
      </c>
      <c r="C154" s="273">
        <v>3</v>
      </c>
    </row>
    <row r="155" spans="1:3" ht="31.5" x14ac:dyDescent="0.25">
      <c r="A155" s="272" t="s">
        <v>2671</v>
      </c>
      <c r="B155" s="272" t="s">
        <v>2672</v>
      </c>
      <c r="C155" s="273">
        <v>4</v>
      </c>
    </row>
    <row r="156" spans="1:3" ht="31.5" x14ac:dyDescent="0.25">
      <c r="A156" s="272" t="s">
        <v>2673</v>
      </c>
      <c r="B156" s="272" t="s">
        <v>2674</v>
      </c>
      <c r="C156" s="273">
        <v>5</v>
      </c>
    </row>
    <row r="157" spans="1:3" ht="31.5" x14ac:dyDescent="0.25">
      <c r="A157" s="272" t="s">
        <v>2675</v>
      </c>
      <c r="B157" s="272" t="s">
        <v>2676</v>
      </c>
      <c r="C157" s="273">
        <v>3</v>
      </c>
    </row>
    <row r="158" spans="1:3" ht="31.5" x14ac:dyDescent="0.25">
      <c r="A158" s="272" t="s">
        <v>2677</v>
      </c>
      <c r="B158" s="272" t="s">
        <v>2678</v>
      </c>
      <c r="C158" s="273">
        <v>5</v>
      </c>
    </row>
    <row r="159" spans="1:3" ht="31.5" x14ac:dyDescent="0.25">
      <c r="A159" s="272" t="s">
        <v>2679</v>
      </c>
      <c r="B159" s="272" t="s">
        <v>2680</v>
      </c>
      <c r="C159" s="273">
        <v>5</v>
      </c>
    </row>
    <row r="160" spans="1:3" ht="31.5" x14ac:dyDescent="0.25">
      <c r="A160" s="272" t="s">
        <v>2681</v>
      </c>
      <c r="B160" s="272" t="s">
        <v>2682</v>
      </c>
      <c r="C160" s="273">
        <v>5</v>
      </c>
    </row>
    <row r="161" spans="1:3" ht="31.5" x14ac:dyDescent="0.25">
      <c r="A161" s="272" t="s">
        <v>2683</v>
      </c>
      <c r="B161" s="272" t="s">
        <v>2684</v>
      </c>
      <c r="C161" s="273">
        <v>5</v>
      </c>
    </row>
    <row r="162" spans="1:3" ht="31.5" x14ac:dyDescent="0.25">
      <c r="A162" s="272" t="s">
        <v>2685</v>
      </c>
      <c r="B162" s="272" t="s">
        <v>2686</v>
      </c>
      <c r="C162" s="273">
        <v>5</v>
      </c>
    </row>
    <row r="163" spans="1:3" ht="31.5" x14ac:dyDescent="0.25">
      <c r="A163" s="272" t="s">
        <v>2687</v>
      </c>
      <c r="B163" s="272" t="s">
        <v>2688</v>
      </c>
      <c r="C163" s="273">
        <v>5</v>
      </c>
    </row>
    <row r="164" spans="1:3" ht="31.5" x14ac:dyDescent="0.25">
      <c r="A164" s="272" t="s">
        <v>2689</v>
      </c>
      <c r="B164" s="272" t="s">
        <v>2690</v>
      </c>
      <c r="C164" s="273">
        <v>6</v>
      </c>
    </row>
    <row r="165" spans="1:3" ht="31.5" x14ac:dyDescent="0.25">
      <c r="A165" s="272" t="s">
        <v>2691</v>
      </c>
      <c r="B165" s="272" t="s">
        <v>2692</v>
      </c>
      <c r="C165" s="273">
        <v>4</v>
      </c>
    </row>
    <row r="166" spans="1:3" ht="31.5" x14ac:dyDescent="0.25">
      <c r="A166" s="272" t="s">
        <v>2693</v>
      </c>
      <c r="B166" s="272" t="s">
        <v>2694</v>
      </c>
      <c r="C166" s="273">
        <v>3</v>
      </c>
    </row>
    <row r="167" spans="1:3" ht="15.75" x14ac:dyDescent="0.25">
      <c r="A167" s="272" t="s">
        <v>2695</v>
      </c>
      <c r="B167" s="272" t="s">
        <v>2696</v>
      </c>
      <c r="C167" s="273">
        <v>6</v>
      </c>
    </row>
    <row r="168" spans="1:3" ht="31.5" x14ac:dyDescent="0.25">
      <c r="A168" s="272" t="s">
        <v>2697</v>
      </c>
      <c r="B168" s="272" t="s">
        <v>2698</v>
      </c>
      <c r="C168" s="273">
        <v>5</v>
      </c>
    </row>
    <row r="169" spans="1:3" ht="15.75" x14ac:dyDescent="0.25">
      <c r="A169" s="272" t="s">
        <v>2699</v>
      </c>
      <c r="B169" s="272" t="s">
        <v>2700</v>
      </c>
      <c r="C169" s="273">
        <v>3</v>
      </c>
    </row>
    <row r="170" spans="1:3" ht="15.75" x14ac:dyDescent="0.25">
      <c r="A170" s="272" t="s">
        <v>2701</v>
      </c>
      <c r="B170" s="272" t="s">
        <v>2702</v>
      </c>
      <c r="C170" s="273">
        <v>5</v>
      </c>
    </row>
    <row r="171" spans="1:3" ht="15.75" x14ac:dyDescent="0.25">
      <c r="A171" s="272" t="s">
        <v>225</v>
      </c>
      <c r="B171" s="272" t="s">
        <v>2703</v>
      </c>
      <c r="C171" s="273">
        <v>5</v>
      </c>
    </row>
    <row r="172" spans="1:3" ht="15.75" x14ac:dyDescent="0.25">
      <c r="A172" s="272" t="s">
        <v>2704</v>
      </c>
      <c r="B172" s="272" t="s">
        <v>2705</v>
      </c>
      <c r="C172" s="273">
        <v>4</v>
      </c>
    </row>
    <row r="173" spans="1:3" ht="31.5" x14ac:dyDescent="0.25">
      <c r="A173" s="272" t="s">
        <v>2706</v>
      </c>
      <c r="B173" s="272" t="s">
        <v>2405</v>
      </c>
      <c r="C173" s="273">
        <v>2</v>
      </c>
    </row>
    <row r="174" spans="1:3" ht="15.75" x14ac:dyDescent="0.25">
      <c r="A174" s="272" t="s">
        <v>2707</v>
      </c>
      <c r="B174" s="272" t="s">
        <v>2708</v>
      </c>
      <c r="C174" s="273">
        <v>3</v>
      </c>
    </row>
    <row r="175" spans="1:3" ht="15.75" x14ac:dyDescent="0.25">
      <c r="A175" s="272" t="s">
        <v>2709</v>
      </c>
      <c r="B175" s="272" t="s">
        <v>2710</v>
      </c>
      <c r="C175" s="273">
        <v>3</v>
      </c>
    </row>
    <row r="176" spans="1:3" ht="15.75" x14ac:dyDescent="0.25">
      <c r="A176" s="272" t="s">
        <v>2711</v>
      </c>
      <c r="B176" s="272" t="s">
        <v>2712</v>
      </c>
      <c r="C176" s="273">
        <v>5</v>
      </c>
    </row>
    <row r="177" spans="1:3" ht="15.75" x14ac:dyDescent="0.25">
      <c r="A177" s="272" t="s">
        <v>2713</v>
      </c>
      <c r="B177" s="272" t="s">
        <v>2714</v>
      </c>
      <c r="C177" s="273">
        <v>5</v>
      </c>
    </row>
    <row r="178" spans="1:3" ht="15.75" x14ac:dyDescent="0.25">
      <c r="A178" s="272" t="s">
        <v>2715</v>
      </c>
      <c r="B178" s="272" t="s">
        <v>2716</v>
      </c>
      <c r="C178" s="273">
        <v>2</v>
      </c>
    </row>
    <row r="179" spans="1:3" ht="15.75" x14ac:dyDescent="0.25">
      <c r="A179" s="272" t="s">
        <v>2717</v>
      </c>
      <c r="B179" s="272" t="s">
        <v>2718</v>
      </c>
      <c r="C179" s="273">
        <v>3</v>
      </c>
    </row>
    <row r="180" spans="1:3" ht="15.75" x14ac:dyDescent="0.25">
      <c r="A180" s="272" t="s">
        <v>2719</v>
      </c>
      <c r="B180" s="272" t="s">
        <v>2720</v>
      </c>
      <c r="C180" s="273">
        <v>4</v>
      </c>
    </row>
    <row r="181" spans="1:3" ht="15.75" x14ac:dyDescent="0.25">
      <c r="A181" s="272" t="s">
        <v>2721</v>
      </c>
      <c r="B181" s="272" t="s">
        <v>2722</v>
      </c>
      <c r="C181" s="273">
        <v>2</v>
      </c>
    </row>
    <row r="182" spans="1:3" ht="15.75" x14ac:dyDescent="0.25">
      <c r="A182" s="272" t="s">
        <v>2723</v>
      </c>
      <c r="B182" s="272" t="s">
        <v>2724</v>
      </c>
      <c r="C182" s="273">
        <v>2</v>
      </c>
    </row>
    <row r="183" spans="1:3" ht="15.75" x14ac:dyDescent="0.25">
      <c r="A183" s="272" t="s">
        <v>2725</v>
      </c>
      <c r="B183" s="272" t="s">
        <v>2726</v>
      </c>
      <c r="C183" s="273">
        <v>5</v>
      </c>
    </row>
    <row r="184" spans="1:3" ht="31.5" x14ac:dyDescent="0.25">
      <c r="A184" s="272" t="s">
        <v>2727</v>
      </c>
      <c r="B184" s="272" t="s">
        <v>2405</v>
      </c>
      <c r="C184" s="273">
        <v>2</v>
      </c>
    </row>
    <row r="185" spans="1:3" ht="15.75" x14ac:dyDescent="0.25">
      <c r="A185" s="272" t="s">
        <v>2728</v>
      </c>
      <c r="B185" s="272" t="s">
        <v>2729</v>
      </c>
      <c r="C185" s="273">
        <v>3</v>
      </c>
    </row>
    <row r="186" spans="1:3" ht="31.5" x14ac:dyDescent="0.25">
      <c r="A186" s="272" t="s">
        <v>2730</v>
      </c>
      <c r="B186" s="272" t="s">
        <v>2731</v>
      </c>
      <c r="C186" s="273">
        <v>3</v>
      </c>
    </row>
    <row r="187" spans="1:3" ht="31.5" x14ac:dyDescent="0.25">
      <c r="A187" s="272" t="s">
        <v>2732</v>
      </c>
      <c r="B187" s="272" t="s">
        <v>2733</v>
      </c>
      <c r="C187" s="273">
        <v>3</v>
      </c>
    </row>
    <row r="188" spans="1:3" ht="15.75" x14ac:dyDescent="0.25">
      <c r="A188" s="272" t="s">
        <v>2734</v>
      </c>
      <c r="B188" s="272" t="s">
        <v>2735</v>
      </c>
      <c r="C188" s="273">
        <v>5</v>
      </c>
    </row>
    <row r="189" spans="1:3" ht="15.75" x14ac:dyDescent="0.25">
      <c r="A189" s="272" t="s">
        <v>2736</v>
      </c>
      <c r="B189" s="272" t="s">
        <v>2737</v>
      </c>
      <c r="C189" s="273">
        <v>4</v>
      </c>
    </row>
    <row r="190" spans="1:3" ht="31.5" x14ac:dyDescent="0.25">
      <c r="A190" s="272" t="s">
        <v>2738</v>
      </c>
      <c r="B190" s="272" t="s">
        <v>2405</v>
      </c>
      <c r="C190" s="273">
        <v>2</v>
      </c>
    </row>
    <row r="191" spans="1:3" ht="15.75" x14ac:dyDescent="0.25">
      <c r="A191" s="272" t="s">
        <v>2739</v>
      </c>
      <c r="B191" s="272" t="s">
        <v>2740</v>
      </c>
      <c r="C191" s="273">
        <v>1</v>
      </c>
    </row>
    <row r="192" spans="1:3" ht="15.75" x14ac:dyDescent="0.25">
      <c r="A192" s="272" t="s">
        <v>2741</v>
      </c>
      <c r="B192" s="272" t="s">
        <v>2742</v>
      </c>
      <c r="C192" s="273">
        <v>4</v>
      </c>
    </row>
    <row r="193" spans="1:3" ht="15.75" x14ac:dyDescent="0.25">
      <c r="A193" s="272" t="s">
        <v>2743</v>
      </c>
      <c r="B193" s="272" t="s">
        <v>2744</v>
      </c>
      <c r="C193" s="273">
        <v>3</v>
      </c>
    </row>
    <row r="194" spans="1:3" ht="15.75" x14ac:dyDescent="0.25">
      <c r="A194" s="272" t="s">
        <v>2745</v>
      </c>
      <c r="B194" s="272" t="s">
        <v>2746</v>
      </c>
      <c r="C194" s="273">
        <v>4</v>
      </c>
    </row>
    <row r="195" spans="1:3" ht="15.75" x14ac:dyDescent="0.25">
      <c r="A195" s="272" t="s">
        <v>2747</v>
      </c>
      <c r="B195" s="272" t="s">
        <v>2748</v>
      </c>
      <c r="C195" s="273">
        <v>4</v>
      </c>
    </row>
    <row r="196" spans="1:3" ht="15.75" x14ac:dyDescent="0.25">
      <c r="A196" s="272" t="s">
        <v>2749</v>
      </c>
      <c r="B196" s="272" t="s">
        <v>2750</v>
      </c>
      <c r="C196" s="273">
        <v>4</v>
      </c>
    </row>
    <row r="197" spans="1:3" ht="15.75" x14ac:dyDescent="0.25">
      <c r="A197" s="272" t="s">
        <v>2751</v>
      </c>
      <c r="B197" s="272" t="s">
        <v>2752</v>
      </c>
      <c r="C197" s="273">
        <v>2</v>
      </c>
    </row>
    <row r="198" spans="1:3" ht="15.75" x14ac:dyDescent="0.25">
      <c r="A198" s="272" t="s">
        <v>2753</v>
      </c>
      <c r="B198" s="272" t="s">
        <v>2754</v>
      </c>
      <c r="C198" s="273">
        <v>3</v>
      </c>
    </row>
    <row r="199" spans="1:3" ht="15.75" x14ac:dyDescent="0.25">
      <c r="A199" s="272" t="s">
        <v>2755</v>
      </c>
      <c r="B199" s="272" t="s">
        <v>2756</v>
      </c>
      <c r="C199" s="273">
        <v>4</v>
      </c>
    </row>
    <row r="200" spans="1:3" ht="15.75" x14ac:dyDescent="0.25">
      <c r="A200" s="272" t="s">
        <v>2757</v>
      </c>
      <c r="B200" s="272" t="s">
        <v>2758</v>
      </c>
      <c r="C200" s="273">
        <v>2</v>
      </c>
    </row>
    <row r="201" spans="1:3" ht="15.75" x14ac:dyDescent="0.25">
      <c r="A201" s="272" t="s">
        <v>2759</v>
      </c>
      <c r="B201" s="272" t="s">
        <v>2760</v>
      </c>
      <c r="C201" s="273">
        <v>4</v>
      </c>
    </row>
    <row r="202" spans="1:3" ht="15.75" x14ac:dyDescent="0.25">
      <c r="A202" s="272" t="s">
        <v>2761</v>
      </c>
      <c r="B202" s="272" t="s">
        <v>2762</v>
      </c>
      <c r="C202" s="273">
        <v>4</v>
      </c>
    </row>
    <row r="203" spans="1:3" ht="15.75" x14ac:dyDescent="0.25">
      <c r="A203" s="272" t="s">
        <v>2763</v>
      </c>
      <c r="B203" s="272" t="s">
        <v>2764</v>
      </c>
      <c r="C203" s="273">
        <v>4</v>
      </c>
    </row>
    <row r="204" spans="1:3" ht="31.5" x14ac:dyDescent="0.25">
      <c r="A204" s="272" t="s">
        <v>2765</v>
      </c>
      <c r="B204" s="272" t="s">
        <v>2766</v>
      </c>
      <c r="C204" s="273">
        <v>3</v>
      </c>
    </row>
    <row r="205" spans="1:3" ht="31.5" x14ac:dyDescent="0.25">
      <c r="A205" s="272" t="s">
        <v>2767</v>
      </c>
      <c r="B205" s="272" t="s">
        <v>2405</v>
      </c>
      <c r="C205" s="273">
        <v>2</v>
      </c>
    </row>
    <row r="206" spans="1:3" ht="31.5" x14ac:dyDescent="0.25">
      <c r="A206" s="272" t="s">
        <v>2768</v>
      </c>
      <c r="B206" s="272" t="s">
        <v>2769</v>
      </c>
      <c r="C206" s="273">
        <v>1</v>
      </c>
    </row>
    <row r="207" spans="1:3" ht="31.5" x14ac:dyDescent="0.25">
      <c r="A207" s="272" t="s">
        <v>2770</v>
      </c>
      <c r="B207" s="272" t="s">
        <v>2771</v>
      </c>
      <c r="C207" s="273">
        <v>4</v>
      </c>
    </row>
    <row r="208" spans="1:3" ht="31.5" x14ac:dyDescent="0.25">
      <c r="A208" s="272" t="s">
        <v>2772</v>
      </c>
      <c r="B208" s="272" t="s">
        <v>2773</v>
      </c>
      <c r="C208" s="273">
        <v>4</v>
      </c>
    </row>
    <row r="209" spans="1:3" ht="31.5" x14ac:dyDescent="0.25">
      <c r="A209" s="272" t="s">
        <v>2774</v>
      </c>
      <c r="B209" s="272" t="s">
        <v>2775</v>
      </c>
      <c r="C209" s="273">
        <v>4</v>
      </c>
    </row>
    <row r="210" spans="1:3" ht="31.5" x14ac:dyDescent="0.25">
      <c r="A210" s="272" t="s">
        <v>2776</v>
      </c>
      <c r="B210" s="272" t="s">
        <v>2777</v>
      </c>
      <c r="C210" s="273">
        <v>4</v>
      </c>
    </row>
    <row r="211" spans="1:3" ht="31.5" x14ac:dyDescent="0.25">
      <c r="A211" s="272" t="s">
        <v>2778</v>
      </c>
      <c r="B211" s="272" t="s">
        <v>2779</v>
      </c>
      <c r="C211" s="273">
        <v>2</v>
      </c>
    </row>
    <row r="212" spans="1:3" ht="31.5" x14ac:dyDescent="0.25">
      <c r="A212" s="272" t="s">
        <v>2780</v>
      </c>
      <c r="B212" s="272" t="s">
        <v>2781</v>
      </c>
      <c r="C212" s="273">
        <v>1</v>
      </c>
    </row>
    <row r="213" spans="1:3" ht="31.5" x14ac:dyDescent="0.25">
      <c r="A213" s="272" t="s">
        <v>2782</v>
      </c>
      <c r="B213" s="272" t="s">
        <v>2783</v>
      </c>
      <c r="C213" s="273">
        <v>1</v>
      </c>
    </row>
    <row r="214" spans="1:3" ht="31.5" x14ac:dyDescent="0.25">
      <c r="A214" s="272" t="s">
        <v>2784</v>
      </c>
      <c r="B214" s="272" t="s">
        <v>2785</v>
      </c>
      <c r="C214" s="273">
        <v>4</v>
      </c>
    </row>
    <row r="215" spans="1:3" ht="15.75" x14ac:dyDescent="0.25">
      <c r="A215" s="272" t="s">
        <v>1774</v>
      </c>
      <c r="B215" s="272" t="s">
        <v>2786</v>
      </c>
      <c r="C215" s="273">
        <v>7</v>
      </c>
    </row>
    <row r="216" spans="1:3" ht="15.75" x14ac:dyDescent="0.25">
      <c r="A216" s="272" t="s">
        <v>1611</v>
      </c>
      <c r="B216" s="272" t="s">
        <v>2787</v>
      </c>
      <c r="C216" s="273">
        <v>5</v>
      </c>
    </row>
    <row r="217" spans="1:3" ht="15.75" x14ac:dyDescent="0.25">
      <c r="A217" s="272" t="s">
        <v>1536</v>
      </c>
      <c r="B217" s="272" t="s">
        <v>2788</v>
      </c>
      <c r="C217" s="273">
        <v>6</v>
      </c>
    </row>
    <row r="218" spans="1:3" ht="15.75" x14ac:dyDescent="0.25">
      <c r="A218" s="272" t="s">
        <v>1624</v>
      </c>
      <c r="B218" s="272" t="s">
        <v>2789</v>
      </c>
      <c r="C218" s="273">
        <v>5</v>
      </c>
    </row>
    <row r="219" spans="1:3" ht="15.75" x14ac:dyDescent="0.25">
      <c r="A219" s="272" t="s">
        <v>2790</v>
      </c>
      <c r="B219" s="272" t="s">
        <v>2791</v>
      </c>
      <c r="C219" s="273">
        <v>2</v>
      </c>
    </row>
    <row r="220" spans="1:3" ht="15.75" x14ac:dyDescent="0.25">
      <c r="A220" s="272" t="s">
        <v>1561</v>
      </c>
      <c r="B220" s="272" t="s">
        <v>2792</v>
      </c>
      <c r="C220" s="273">
        <v>3</v>
      </c>
    </row>
    <row r="221" spans="1:3" ht="15.75" x14ac:dyDescent="0.25">
      <c r="A221" s="272" t="s">
        <v>1636</v>
      </c>
      <c r="B221" s="272" t="s">
        <v>2793</v>
      </c>
      <c r="C221" s="273">
        <v>1</v>
      </c>
    </row>
    <row r="222" spans="1:3" ht="15.75" x14ac:dyDescent="0.25">
      <c r="A222" s="272" t="s">
        <v>2794</v>
      </c>
      <c r="B222" s="272" t="s">
        <v>2795</v>
      </c>
      <c r="C222" s="273">
        <v>7</v>
      </c>
    </row>
    <row r="223" spans="1:3" ht="15.75" x14ac:dyDescent="0.25">
      <c r="A223" s="272" t="s">
        <v>2796</v>
      </c>
      <c r="B223" s="272" t="s">
        <v>2797</v>
      </c>
      <c r="C223" s="273">
        <v>2</v>
      </c>
    </row>
    <row r="224" spans="1:3" ht="31.5" x14ac:dyDescent="0.25">
      <c r="A224" s="272" t="s">
        <v>2798</v>
      </c>
      <c r="B224" s="272" t="s">
        <v>2799</v>
      </c>
      <c r="C224" s="273">
        <v>5</v>
      </c>
    </row>
    <row r="225" spans="1:3" ht="31.5" x14ac:dyDescent="0.25">
      <c r="A225" s="272" t="s">
        <v>2800</v>
      </c>
      <c r="B225" s="272" t="s">
        <v>2405</v>
      </c>
      <c r="C225" s="273">
        <v>2</v>
      </c>
    </row>
    <row r="226" spans="1:3" ht="31.5" x14ac:dyDescent="0.25">
      <c r="A226" s="272" t="s">
        <v>1480</v>
      </c>
      <c r="B226" s="272" t="s">
        <v>2801</v>
      </c>
      <c r="C226" s="273">
        <v>6</v>
      </c>
    </row>
    <row r="227" spans="1:3" ht="31.5" x14ac:dyDescent="0.25">
      <c r="A227" s="272" t="s">
        <v>2802</v>
      </c>
      <c r="B227" s="272" t="s">
        <v>2803</v>
      </c>
      <c r="C227" s="273">
        <v>4</v>
      </c>
    </row>
    <row r="228" spans="1:3" ht="31.5" x14ac:dyDescent="0.25">
      <c r="A228" s="272" t="s">
        <v>2804</v>
      </c>
      <c r="B228" s="272" t="s">
        <v>2805</v>
      </c>
      <c r="C228" s="273">
        <v>6</v>
      </c>
    </row>
    <row r="229" spans="1:3" ht="31.5" x14ac:dyDescent="0.25">
      <c r="A229" s="272" t="s">
        <v>2806</v>
      </c>
      <c r="B229" s="272" t="s">
        <v>2807</v>
      </c>
      <c r="C229" s="273">
        <v>4</v>
      </c>
    </row>
    <row r="230" spans="1:3" ht="31.5" x14ac:dyDescent="0.25">
      <c r="A230" s="272" t="s">
        <v>2808</v>
      </c>
      <c r="B230" s="272" t="s">
        <v>2809</v>
      </c>
      <c r="C230" s="273">
        <v>6</v>
      </c>
    </row>
    <row r="231" spans="1:3" ht="31.5" x14ac:dyDescent="0.25">
      <c r="A231" s="272" t="s">
        <v>2810</v>
      </c>
      <c r="B231" s="272" t="s">
        <v>2811</v>
      </c>
      <c r="C231" s="273">
        <v>4</v>
      </c>
    </row>
    <row r="232" spans="1:3" ht="31.5" x14ac:dyDescent="0.25">
      <c r="A232" s="272" t="s">
        <v>2812</v>
      </c>
      <c r="B232" s="272" t="s">
        <v>2813</v>
      </c>
      <c r="C232" s="273">
        <v>7</v>
      </c>
    </row>
    <row r="233" spans="1:3" ht="31.5" x14ac:dyDescent="0.25">
      <c r="A233" s="272" t="s">
        <v>2814</v>
      </c>
      <c r="B233" s="272" t="s">
        <v>2815</v>
      </c>
      <c r="C233" s="273">
        <v>8</v>
      </c>
    </row>
    <row r="234" spans="1:3" ht="31.5" x14ac:dyDescent="0.25">
      <c r="A234" s="272" t="s">
        <v>2816</v>
      </c>
      <c r="B234" s="272" t="s">
        <v>2817</v>
      </c>
      <c r="C234" s="273">
        <v>6</v>
      </c>
    </row>
    <row r="235" spans="1:3" ht="31.5" x14ac:dyDescent="0.25">
      <c r="A235" s="272" t="s">
        <v>2818</v>
      </c>
      <c r="B235" s="272" t="s">
        <v>2819</v>
      </c>
      <c r="C235" s="273">
        <v>5</v>
      </c>
    </row>
    <row r="236" spans="1:3" ht="31.5" x14ac:dyDescent="0.25">
      <c r="A236" s="272" t="s">
        <v>2820</v>
      </c>
      <c r="B236" s="272" t="s">
        <v>2821</v>
      </c>
      <c r="C236" s="273">
        <v>6</v>
      </c>
    </row>
    <row r="237" spans="1:3" ht="31.5" x14ac:dyDescent="0.25">
      <c r="A237" s="272" t="s">
        <v>2822</v>
      </c>
      <c r="B237" s="272" t="s">
        <v>2823</v>
      </c>
      <c r="C237" s="273">
        <v>1</v>
      </c>
    </row>
    <row r="238" spans="1:3" ht="31.5" x14ac:dyDescent="0.25">
      <c r="A238" s="272" t="s">
        <v>2824</v>
      </c>
      <c r="B238" s="272" t="s">
        <v>2825</v>
      </c>
      <c r="C238" s="273">
        <v>4</v>
      </c>
    </row>
    <row r="239" spans="1:3" ht="15.75" x14ac:dyDescent="0.25">
      <c r="A239" s="272" t="s">
        <v>2826</v>
      </c>
      <c r="B239" s="272" t="s">
        <v>2827</v>
      </c>
      <c r="C239" s="273">
        <v>5</v>
      </c>
    </row>
    <row r="240" spans="1:3" ht="31.5" x14ac:dyDescent="0.25">
      <c r="A240" s="272" t="s">
        <v>2828</v>
      </c>
      <c r="B240" s="272" t="s">
        <v>2405</v>
      </c>
      <c r="C240" s="273">
        <v>2</v>
      </c>
    </row>
    <row r="241" spans="1:3" ht="15.75" x14ac:dyDescent="0.25">
      <c r="A241" s="272" t="s">
        <v>2829</v>
      </c>
      <c r="B241" s="272" t="s">
        <v>2830</v>
      </c>
      <c r="C241" s="273">
        <v>6</v>
      </c>
    </row>
    <row r="242" spans="1:3" ht="15.75" x14ac:dyDescent="0.25">
      <c r="A242" s="272" t="s">
        <v>2831</v>
      </c>
      <c r="B242" s="272" t="s">
        <v>2832</v>
      </c>
      <c r="C242" s="273">
        <v>5</v>
      </c>
    </row>
    <row r="243" spans="1:3" ht="31.5" x14ac:dyDescent="0.25">
      <c r="A243" s="272" t="s">
        <v>2833</v>
      </c>
      <c r="B243" s="272" t="s">
        <v>2834</v>
      </c>
      <c r="C243" s="273">
        <v>4</v>
      </c>
    </row>
    <row r="244" spans="1:3" ht="15.75" x14ac:dyDescent="0.25">
      <c r="A244" s="272" t="s">
        <v>2835</v>
      </c>
      <c r="B244" s="272" t="s">
        <v>2836</v>
      </c>
      <c r="C244" s="273">
        <v>5</v>
      </c>
    </row>
    <row r="245" spans="1:3" ht="15.75" x14ac:dyDescent="0.25">
      <c r="A245" s="272" t="s">
        <v>2837</v>
      </c>
      <c r="B245" s="272" t="s">
        <v>2838</v>
      </c>
      <c r="C245" s="273">
        <v>5</v>
      </c>
    </row>
    <row r="246" spans="1:3" ht="31.5" x14ac:dyDescent="0.25">
      <c r="A246" s="272" t="s">
        <v>2839</v>
      </c>
      <c r="B246" s="272" t="s">
        <v>2840</v>
      </c>
      <c r="C246" s="273">
        <v>4</v>
      </c>
    </row>
    <row r="247" spans="1:3" ht="15.75" x14ac:dyDescent="0.25">
      <c r="A247" s="272" t="s">
        <v>2841</v>
      </c>
      <c r="B247" s="272" t="s">
        <v>2842</v>
      </c>
      <c r="C247" s="273">
        <v>4</v>
      </c>
    </row>
    <row r="248" spans="1:3" ht="15.75" x14ac:dyDescent="0.25">
      <c r="A248" s="272" t="s">
        <v>2843</v>
      </c>
      <c r="B248" s="272" t="s">
        <v>2844</v>
      </c>
      <c r="C248" s="273">
        <v>5</v>
      </c>
    </row>
    <row r="249" spans="1:3" ht="15.75" x14ac:dyDescent="0.25">
      <c r="A249" s="272" t="s">
        <v>2845</v>
      </c>
      <c r="B249" s="272" t="s">
        <v>2846</v>
      </c>
      <c r="C249" s="273">
        <v>8</v>
      </c>
    </row>
    <row r="250" spans="1:3" ht="31.5" x14ac:dyDescent="0.25">
      <c r="A250" s="272" t="s">
        <v>2847</v>
      </c>
      <c r="B250" s="272" t="s">
        <v>2848</v>
      </c>
      <c r="C250" s="273">
        <v>4</v>
      </c>
    </row>
    <row r="251" spans="1:3" ht="31.5" x14ac:dyDescent="0.25">
      <c r="A251" s="272" t="s">
        <v>2849</v>
      </c>
      <c r="B251" s="272" t="s">
        <v>2405</v>
      </c>
      <c r="C251" s="273">
        <v>3</v>
      </c>
    </row>
    <row r="252" spans="1:3" ht="31.5" x14ac:dyDescent="0.25">
      <c r="A252" s="272" t="s">
        <v>2850</v>
      </c>
      <c r="B252" s="272" t="s">
        <v>2851</v>
      </c>
      <c r="C252" s="273">
        <v>5</v>
      </c>
    </row>
    <row r="253" spans="1:3" ht="31.5" x14ac:dyDescent="0.25">
      <c r="A253" s="272" t="s">
        <v>2852</v>
      </c>
      <c r="B253" s="272" t="s">
        <v>2853</v>
      </c>
      <c r="C253" s="273">
        <v>8</v>
      </c>
    </row>
    <row r="254" spans="1:3" ht="31.5" x14ac:dyDescent="0.25">
      <c r="A254" s="272" t="s">
        <v>2854</v>
      </c>
      <c r="B254" s="272" t="s">
        <v>2855</v>
      </c>
      <c r="C254" s="273">
        <v>5</v>
      </c>
    </row>
    <row r="255" spans="1:3" ht="31.5" x14ac:dyDescent="0.25">
      <c r="A255" s="272" t="s">
        <v>2856</v>
      </c>
      <c r="B255" s="272" t="s">
        <v>2857</v>
      </c>
      <c r="C255" s="273">
        <v>4</v>
      </c>
    </row>
    <row r="256" spans="1:3" ht="31.5" x14ac:dyDescent="0.25">
      <c r="A256" s="272" t="s">
        <v>2858</v>
      </c>
      <c r="B256" s="272" t="s">
        <v>2859</v>
      </c>
      <c r="C256" s="273">
        <v>4</v>
      </c>
    </row>
    <row r="257" spans="1:3" ht="31.5" x14ac:dyDescent="0.25">
      <c r="A257" s="272" t="s">
        <v>2860</v>
      </c>
      <c r="B257" s="272" t="s">
        <v>2861</v>
      </c>
      <c r="C257" s="273">
        <v>5</v>
      </c>
    </row>
    <row r="258" spans="1:3" ht="31.5" x14ac:dyDescent="0.25">
      <c r="A258" s="272" t="s">
        <v>2862</v>
      </c>
      <c r="B258" s="272" t="s">
        <v>2863</v>
      </c>
      <c r="C258" s="273">
        <v>6</v>
      </c>
    </row>
    <row r="259" spans="1:3" ht="31.5" x14ac:dyDescent="0.25">
      <c r="A259" s="272" t="s">
        <v>2864</v>
      </c>
      <c r="B259" s="272" t="s">
        <v>2865</v>
      </c>
      <c r="C259" s="273">
        <v>5</v>
      </c>
    </row>
    <row r="260" spans="1:3" ht="31.5" x14ac:dyDescent="0.25">
      <c r="A260" s="272" t="s">
        <v>2866</v>
      </c>
      <c r="B260" s="272" t="s">
        <v>2867</v>
      </c>
      <c r="C260" s="273">
        <v>6</v>
      </c>
    </row>
    <row r="261" spans="1:3" ht="15.75" x14ac:dyDescent="0.25">
      <c r="A261" s="272" t="s">
        <v>2868</v>
      </c>
      <c r="B261" s="272" t="s">
        <v>2869</v>
      </c>
      <c r="C261" s="273">
        <v>8</v>
      </c>
    </row>
    <row r="262" spans="1:3" ht="31.5" x14ac:dyDescent="0.25">
      <c r="A262" s="272" t="s">
        <v>2870</v>
      </c>
      <c r="B262" s="272" t="s">
        <v>2871</v>
      </c>
      <c r="C262" s="273">
        <v>7</v>
      </c>
    </row>
    <row r="263" spans="1:3" ht="15.75" x14ac:dyDescent="0.25">
      <c r="A263" s="272" t="s">
        <v>2872</v>
      </c>
      <c r="B263" s="272" t="s">
        <v>2873</v>
      </c>
      <c r="C263" s="273">
        <v>6</v>
      </c>
    </row>
    <row r="264" spans="1:3" ht="15.75" x14ac:dyDescent="0.25">
      <c r="A264" s="272" t="s">
        <v>2874</v>
      </c>
      <c r="B264" s="272" t="s">
        <v>2875</v>
      </c>
      <c r="C264" s="273">
        <v>8</v>
      </c>
    </row>
    <row r="265" spans="1:3" ht="15.75" x14ac:dyDescent="0.25">
      <c r="A265" s="272" t="s">
        <v>2876</v>
      </c>
      <c r="B265" s="272" t="s">
        <v>2877</v>
      </c>
      <c r="C265" s="273">
        <v>4</v>
      </c>
    </row>
    <row r="266" spans="1:3" ht="15.75" x14ac:dyDescent="0.25">
      <c r="A266" s="272" t="s">
        <v>2878</v>
      </c>
      <c r="B266" s="272" t="s">
        <v>2879</v>
      </c>
      <c r="C266" s="273">
        <v>8</v>
      </c>
    </row>
    <row r="267" spans="1:3" ht="15.75" x14ac:dyDescent="0.25">
      <c r="A267" s="272" t="s">
        <v>2880</v>
      </c>
      <c r="B267" s="272" t="s">
        <v>2881</v>
      </c>
      <c r="C267" s="273">
        <v>6</v>
      </c>
    </row>
    <row r="268" spans="1:3" ht="15.75" x14ac:dyDescent="0.25">
      <c r="A268" s="272" t="s">
        <v>1448</v>
      </c>
      <c r="B268" s="272" t="s">
        <v>2882</v>
      </c>
      <c r="C268" s="273">
        <v>6</v>
      </c>
    </row>
    <row r="269" spans="1:3" ht="15.75" x14ac:dyDescent="0.25">
      <c r="A269" s="272" t="s">
        <v>2883</v>
      </c>
      <c r="B269" s="272" t="s">
        <v>2884</v>
      </c>
      <c r="C269" s="273">
        <v>6</v>
      </c>
    </row>
    <row r="270" spans="1:3" ht="15.75" x14ac:dyDescent="0.25">
      <c r="A270" s="272" t="s">
        <v>2885</v>
      </c>
      <c r="B270" s="272" t="s">
        <v>2886</v>
      </c>
      <c r="C270" s="273">
        <v>4</v>
      </c>
    </row>
    <row r="271" spans="1:3" ht="31.5" x14ac:dyDescent="0.25">
      <c r="A271" s="272" t="s">
        <v>2887</v>
      </c>
      <c r="B271" s="272" t="s">
        <v>2405</v>
      </c>
      <c r="C271" s="273">
        <v>2</v>
      </c>
    </row>
    <row r="272" spans="1:3" ht="15.75" x14ac:dyDescent="0.25">
      <c r="A272" s="272" t="s">
        <v>2888</v>
      </c>
      <c r="B272" s="272" t="s">
        <v>2889</v>
      </c>
      <c r="C272" s="273">
        <v>2</v>
      </c>
    </row>
    <row r="273" spans="1:3" ht="15.75" x14ac:dyDescent="0.25">
      <c r="A273" s="272" t="s">
        <v>2890</v>
      </c>
      <c r="B273" s="272" t="s">
        <v>2891</v>
      </c>
      <c r="C273" s="273">
        <v>5</v>
      </c>
    </row>
    <row r="274" spans="1:3" ht="15.75" x14ac:dyDescent="0.25">
      <c r="A274" s="272" t="s">
        <v>2892</v>
      </c>
      <c r="B274" s="272" t="s">
        <v>2893</v>
      </c>
      <c r="C274" s="273">
        <v>5</v>
      </c>
    </row>
    <row r="275" spans="1:3" ht="15.75" x14ac:dyDescent="0.25">
      <c r="A275" s="272" t="s">
        <v>2894</v>
      </c>
      <c r="B275" s="272" t="s">
        <v>2895</v>
      </c>
      <c r="C275" s="273">
        <v>4</v>
      </c>
    </row>
    <row r="276" spans="1:3" ht="15.75" x14ac:dyDescent="0.25">
      <c r="A276" s="272" t="s">
        <v>2896</v>
      </c>
      <c r="B276" s="272" t="s">
        <v>2897</v>
      </c>
      <c r="C276" s="273">
        <v>4</v>
      </c>
    </row>
    <row r="277" spans="1:3" ht="15.75" x14ac:dyDescent="0.25">
      <c r="A277" s="272" t="s">
        <v>2898</v>
      </c>
      <c r="B277" s="272" t="s">
        <v>2899</v>
      </c>
      <c r="C277" s="273">
        <v>8</v>
      </c>
    </row>
    <row r="278" spans="1:3" ht="31.5" x14ac:dyDescent="0.25">
      <c r="A278" s="272" t="s">
        <v>2900</v>
      </c>
      <c r="B278" s="272" t="s">
        <v>2901</v>
      </c>
      <c r="C278" s="273">
        <v>7</v>
      </c>
    </row>
    <row r="279" spans="1:3" ht="31.5" x14ac:dyDescent="0.25">
      <c r="A279" s="272" t="s">
        <v>2902</v>
      </c>
      <c r="B279" s="272" t="s">
        <v>2903</v>
      </c>
      <c r="C279" s="273">
        <v>6</v>
      </c>
    </row>
    <row r="280" spans="1:3" ht="31.5" x14ac:dyDescent="0.25">
      <c r="A280" s="272" t="s">
        <v>2904</v>
      </c>
      <c r="B280" s="272" t="s">
        <v>2905</v>
      </c>
      <c r="C280" s="273">
        <v>8</v>
      </c>
    </row>
    <row r="281" spans="1:3" ht="31.5" x14ac:dyDescent="0.25">
      <c r="A281" s="272" t="s">
        <v>2906</v>
      </c>
      <c r="B281" s="272" t="s">
        <v>2907</v>
      </c>
      <c r="C281" s="273">
        <v>7</v>
      </c>
    </row>
    <row r="282" spans="1:3" ht="15.75" x14ac:dyDescent="0.25">
      <c r="A282" s="272" t="s">
        <v>2908</v>
      </c>
      <c r="B282" s="272" t="s">
        <v>2909</v>
      </c>
      <c r="C282" s="273">
        <v>6</v>
      </c>
    </row>
    <row r="283" spans="1:3" ht="15.75" x14ac:dyDescent="0.25">
      <c r="A283" s="272" t="s">
        <v>2910</v>
      </c>
      <c r="B283" s="272" t="s">
        <v>2911</v>
      </c>
      <c r="C283" s="273">
        <v>4</v>
      </c>
    </row>
    <row r="284" spans="1:3" ht="15.75" x14ac:dyDescent="0.25">
      <c r="A284" s="272" t="s">
        <v>2912</v>
      </c>
      <c r="B284" s="272" t="s">
        <v>2913</v>
      </c>
      <c r="C284" s="273">
        <v>4</v>
      </c>
    </row>
    <row r="285" spans="1:3" ht="15.75" x14ac:dyDescent="0.25">
      <c r="A285" s="272" t="s">
        <v>2914</v>
      </c>
      <c r="B285" s="272" t="s">
        <v>2915</v>
      </c>
      <c r="C285" s="273">
        <v>5</v>
      </c>
    </row>
    <row r="286" spans="1:3" ht="15.75" x14ac:dyDescent="0.25">
      <c r="A286" s="272" t="s">
        <v>2916</v>
      </c>
      <c r="B286" s="272" t="s">
        <v>2917</v>
      </c>
      <c r="C286" s="273">
        <v>1</v>
      </c>
    </row>
    <row r="287" spans="1:3" ht="15.75" x14ac:dyDescent="0.25">
      <c r="A287" s="272" t="s">
        <v>2918</v>
      </c>
      <c r="B287" s="272" t="s">
        <v>2919</v>
      </c>
      <c r="C287" s="273">
        <v>4</v>
      </c>
    </row>
    <row r="288" spans="1:3" ht="15.75" x14ac:dyDescent="0.25">
      <c r="A288" s="272" t="s">
        <v>2920</v>
      </c>
      <c r="B288" s="272" t="s">
        <v>2921</v>
      </c>
      <c r="C288" s="273">
        <v>7</v>
      </c>
    </row>
    <row r="289" spans="1:3" ht="15.75" x14ac:dyDescent="0.25">
      <c r="A289" s="272" t="s">
        <v>2922</v>
      </c>
      <c r="B289" s="272" t="s">
        <v>2923</v>
      </c>
      <c r="C289" s="273">
        <v>6</v>
      </c>
    </row>
    <row r="290" spans="1:3" ht="15.75" x14ac:dyDescent="0.25">
      <c r="A290" s="272" t="s">
        <v>2924</v>
      </c>
      <c r="B290" s="272" t="s">
        <v>2925</v>
      </c>
      <c r="C290" s="273">
        <v>5</v>
      </c>
    </row>
    <row r="291" spans="1:3" ht="15.75" x14ac:dyDescent="0.25">
      <c r="A291" s="272" t="s">
        <v>2926</v>
      </c>
      <c r="B291" s="272" t="s">
        <v>2927</v>
      </c>
      <c r="C291" s="273">
        <v>5</v>
      </c>
    </row>
    <row r="292" spans="1:3" ht="15.75" x14ac:dyDescent="0.25">
      <c r="A292" s="272" t="s">
        <v>2928</v>
      </c>
      <c r="B292" s="272" t="s">
        <v>2929</v>
      </c>
      <c r="C292" s="273">
        <v>3</v>
      </c>
    </row>
    <row r="293" spans="1:3" ht="15.75" x14ac:dyDescent="0.25">
      <c r="A293" s="272" t="s">
        <v>2930</v>
      </c>
      <c r="B293" s="272" t="s">
        <v>2931</v>
      </c>
      <c r="C293" s="273">
        <v>6</v>
      </c>
    </row>
    <row r="294" spans="1:3" ht="15.75" x14ac:dyDescent="0.25">
      <c r="A294" s="272" t="s">
        <v>2932</v>
      </c>
      <c r="B294" s="272" t="s">
        <v>2933</v>
      </c>
      <c r="C294" s="273">
        <v>5</v>
      </c>
    </row>
    <row r="295" spans="1:3" ht="15.75" x14ac:dyDescent="0.25">
      <c r="A295" s="272" t="s">
        <v>2934</v>
      </c>
      <c r="B295" s="272" t="s">
        <v>2935</v>
      </c>
      <c r="C295" s="273">
        <v>5</v>
      </c>
    </row>
    <row r="296" spans="1:3" ht="15.75" x14ac:dyDescent="0.25">
      <c r="A296" s="272" t="s">
        <v>2936</v>
      </c>
      <c r="B296" s="272" t="s">
        <v>2937</v>
      </c>
      <c r="C296" s="273">
        <v>6</v>
      </c>
    </row>
    <row r="297" spans="1:3" ht="15.75" x14ac:dyDescent="0.25">
      <c r="A297" s="272" t="s">
        <v>2938</v>
      </c>
      <c r="B297" s="272" t="s">
        <v>2939</v>
      </c>
      <c r="C297" s="273">
        <v>5</v>
      </c>
    </row>
    <row r="298" spans="1:3" ht="15.75" x14ac:dyDescent="0.25">
      <c r="A298" s="272" t="s">
        <v>2940</v>
      </c>
      <c r="B298" s="272" t="s">
        <v>2941</v>
      </c>
      <c r="C298" s="273">
        <v>5</v>
      </c>
    </row>
    <row r="299" spans="1:3" ht="31.5" x14ac:dyDescent="0.25">
      <c r="A299" s="272" t="s">
        <v>2942</v>
      </c>
      <c r="B299" s="272" t="s">
        <v>2405</v>
      </c>
      <c r="C299" s="273">
        <v>2</v>
      </c>
    </row>
    <row r="300" spans="1:3" ht="15.75" x14ac:dyDescent="0.25">
      <c r="A300" s="272" t="s">
        <v>2943</v>
      </c>
      <c r="B300" s="272" t="s">
        <v>2944</v>
      </c>
      <c r="C300" s="273">
        <v>1</v>
      </c>
    </row>
    <row r="301" spans="1:3" ht="15.75" x14ac:dyDescent="0.25">
      <c r="A301" s="272" t="s">
        <v>2945</v>
      </c>
      <c r="B301" s="272" t="s">
        <v>2946</v>
      </c>
      <c r="C301" s="273">
        <v>4</v>
      </c>
    </row>
    <row r="302" spans="1:3" ht="15.75" x14ac:dyDescent="0.25">
      <c r="A302" s="272" t="s">
        <v>2947</v>
      </c>
      <c r="B302" s="272" t="s">
        <v>2948</v>
      </c>
      <c r="C302" s="273">
        <v>5</v>
      </c>
    </row>
    <row r="303" spans="1:3" ht="15.75" x14ac:dyDescent="0.25">
      <c r="A303" s="272" t="s">
        <v>2949</v>
      </c>
      <c r="B303" s="272" t="s">
        <v>2950</v>
      </c>
      <c r="C303" s="273">
        <v>3</v>
      </c>
    </row>
    <row r="304" spans="1:3" ht="15.75" x14ac:dyDescent="0.25">
      <c r="A304" s="272" t="s">
        <v>2951</v>
      </c>
      <c r="B304" s="272" t="s">
        <v>2952</v>
      </c>
      <c r="C304" s="273">
        <v>6</v>
      </c>
    </row>
    <row r="305" spans="1:3" ht="15.75" x14ac:dyDescent="0.25">
      <c r="A305" s="272" t="s">
        <v>1303</v>
      </c>
      <c r="B305" s="272" t="s">
        <v>2953</v>
      </c>
      <c r="C305" s="273">
        <v>4</v>
      </c>
    </row>
    <row r="306" spans="1:3" ht="15.75" x14ac:dyDescent="0.25">
      <c r="A306" s="272" t="s">
        <v>1505</v>
      </c>
      <c r="B306" s="272" t="s">
        <v>2954</v>
      </c>
      <c r="C306" s="273">
        <v>5</v>
      </c>
    </row>
    <row r="307" spans="1:3" ht="15.75" x14ac:dyDescent="0.25">
      <c r="A307" s="272" t="s">
        <v>2955</v>
      </c>
      <c r="B307" s="272" t="s">
        <v>2956</v>
      </c>
      <c r="C307" s="273">
        <v>4</v>
      </c>
    </row>
    <row r="308" spans="1:3" ht="15.75" x14ac:dyDescent="0.25">
      <c r="A308" s="272" t="s">
        <v>2957</v>
      </c>
      <c r="B308" s="272" t="s">
        <v>2958</v>
      </c>
      <c r="C308" s="273">
        <v>6</v>
      </c>
    </row>
    <row r="309" spans="1:3" ht="15.75" x14ac:dyDescent="0.25">
      <c r="A309" s="272" t="s">
        <v>2959</v>
      </c>
      <c r="B309" s="272" t="s">
        <v>2960</v>
      </c>
      <c r="C309" s="273">
        <v>6</v>
      </c>
    </row>
    <row r="310" spans="1:3" ht="15.75" x14ac:dyDescent="0.25">
      <c r="A310" s="272" t="s">
        <v>2961</v>
      </c>
      <c r="B310" s="272" t="s">
        <v>2962</v>
      </c>
      <c r="C310" s="273">
        <v>4</v>
      </c>
    </row>
    <row r="311" spans="1:3" ht="15.75" x14ac:dyDescent="0.25">
      <c r="A311" s="272" t="s">
        <v>2963</v>
      </c>
      <c r="B311" s="272" t="s">
        <v>2964</v>
      </c>
      <c r="C311" s="273">
        <v>6</v>
      </c>
    </row>
    <row r="312" spans="1:3" ht="15.75" x14ac:dyDescent="0.25">
      <c r="A312" s="272" t="s">
        <v>2965</v>
      </c>
      <c r="B312" s="272" t="s">
        <v>2966</v>
      </c>
      <c r="C312" s="273">
        <v>3</v>
      </c>
    </row>
    <row r="313" spans="1:3" ht="15.75" x14ac:dyDescent="0.25">
      <c r="A313" s="272" t="s">
        <v>2967</v>
      </c>
      <c r="B313" s="272" t="s">
        <v>2968</v>
      </c>
      <c r="C313" s="273">
        <v>5</v>
      </c>
    </row>
    <row r="314" spans="1:3" ht="15.75" x14ac:dyDescent="0.25">
      <c r="A314" s="272" t="s">
        <v>2969</v>
      </c>
      <c r="B314" s="272" t="s">
        <v>2970</v>
      </c>
      <c r="C314" s="273">
        <v>4</v>
      </c>
    </row>
    <row r="315" spans="1:3" ht="15.75" x14ac:dyDescent="0.25">
      <c r="A315" s="272" t="s">
        <v>2971</v>
      </c>
      <c r="B315" s="272" t="s">
        <v>2972</v>
      </c>
      <c r="C315" s="273">
        <v>3</v>
      </c>
    </row>
    <row r="316" spans="1:3" ht="15.75" x14ac:dyDescent="0.25">
      <c r="A316" s="272" t="s">
        <v>2973</v>
      </c>
      <c r="B316" s="272" t="s">
        <v>2974</v>
      </c>
      <c r="C316" s="273">
        <v>4</v>
      </c>
    </row>
    <row r="317" spans="1:3" ht="15.75" x14ac:dyDescent="0.25">
      <c r="A317" s="272" t="s">
        <v>2975</v>
      </c>
      <c r="B317" s="272" t="s">
        <v>2976</v>
      </c>
      <c r="C317" s="273">
        <v>5</v>
      </c>
    </row>
    <row r="318" spans="1:3" ht="15.75" x14ac:dyDescent="0.25">
      <c r="A318" s="272" t="s">
        <v>2977</v>
      </c>
      <c r="B318" s="272" t="s">
        <v>2978</v>
      </c>
      <c r="C318" s="273">
        <v>4</v>
      </c>
    </row>
    <row r="319" spans="1:3" ht="15.75" x14ac:dyDescent="0.25">
      <c r="A319" s="272" t="s">
        <v>2979</v>
      </c>
      <c r="B319" s="272" t="s">
        <v>2980</v>
      </c>
      <c r="C319" s="273">
        <v>5</v>
      </c>
    </row>
    <row r="320" spans="1:3" ht="15.75" x14ac:dyDescent="0.25">
      <c r="A320" s="272" t="s">
        <v>2981</v>
      </c>
      <c r="B320" s="272" t="s">
        <v>2982</v>
      </c>
      <c r="C320" s="273">
        <v>4</v>
      </c>
    </row>
    <row r="321" spans="1:3" ht="15.75" x14ac:dyDescent="0.25">
      <c r="A321" s="272" t="s">
        <v>2983</v>
      </c>
      <c r="B321" s="272" t="s">
        <v>2984</v>
      </c>
      <c r="C321" s="273">
        <v>4</v>
      </c>
    </row>
    <row r="322" spans="1:3" ht="15.75" x14ac:dyDescent="0.25">
      <c r="A322" s="272" t="s">
        <v>2985</v>
      </c>
      <c r="B322" s="272" t="s">
        <v>2986</v>
      </c>
      <c r="C322" s="273">
        <v>5</v>
      </c>
    </row>
    <row r="323" spans="1:3" ht="15.75" x14ac:dyDescent="0.25">
      <c r="A323" s="272" t="s">
        <v>2987</v>
      </c>
      <c r="B323" s="272" t="s">
        <v>2988</v>
      </c>
      <c r="C323" s="273">
        <v>6</v>
      </c>
    </row>
    <row r="324" spans="1:3" ht="15.75" x14ac:dyDescent="0.25">
      <c r="A324" s="272" t="s">
        <v>2989</v>
      </c>
      <c r="B324" s="272" t="s">
        <v>2990</v>
      </c>
      <c r="C324" s="273">
        <v>5</v>
      </c>
    </row>
    <row r="325" spans="1:3" ht="15.75" x14ac:dyDescent="0.25">
      <c r="A325" s="272" t="s">
        <v>968</v>
      </c>
      <c r="B325" s="272" t="s">
        <v>2991</v>
      </c>
      <c r="C325" s="273">
        <v>5</v>
      </c>
    </row>
    <row r="326" spans="1:3" ht="15.75" x14ac:dyDescent="0.25">
      <c r="A326" s="272" t="s">
        <v>2992</v>
      </c>
      <c r="B326" s="272" t="s">
        <v>2993</v>
      </c>
      <c r="C326" s="273">
        <v>6</v>
      </c>
    </row>
    <row r="327" spans="1:3" ht="15.75" x14ac:dyDescent="0.25">
      <c r="A327" s="272" t="s">
        <v>2994</v>
      </c>
      <c r="B327" s="272" t="s">
        <v>2995</v>
      </c>
      <c r="C327" s="273">
        <v>5</v>
      </c>
    </row>
    <row r="328" spans="1:3" ht="15.75" x14ac:dyDescent="0.25">
      <c r="A328" s="272" t="s">
        <v>2996</v>
      </c>
      <c r="B328" s="272" t="s">
        <v>2997</v>
      </c>
      <c r="C328" s="273">
        <v>5</v>
      </c>
    </row>
    <row r="329" spans="1:3" ht="15.75" x14ac:dyDescent="0.25">
      <c r="A329" s="272" t="s">
        <v>310</v>
      </c>
      <c r="B329" s="272" t="s">
        <v>2998</v>
      </c>
      <c r="C329" s="273">
        <v>6</v>
      </c>
    </row>
    <row r="330" spans="1:3" ht="15.75" x14ac:dyDescent="0.25">
      <c r="A330" s="272" t="s">
        <v>405</v>
      </c>
      <c r="B330" s="272" t="s">
        <v>2999</v>
      </c>
      <c r="C330" s="273">
        <v>5</v>
      </c>
    </row>
    <row r="331" spans="1:3" ht="15.75" x14ac:dyDescent="0.25">
      <c r="A331" s="272" t="s">
        <v>3000</v>
      </c>
      <c r="B331" s="272" t="s">
        <v>3001</v>
      </c>
      <c r="C331" s="273">
        <v>6</v>
      </c>
    </row>
    <row r="332" spans="1:3" ht="15.75" x14ac:dyDescent="0.25">
      <c r="A332" s="272" t="s">
        <v>3002</v>
      </c>
      <c r="B332" s="272" t="s">
        <v>3003</v>
      </c>
      <c r="C332" s="273">
        <v>6</v>
      </c>
    </row>
    <row r="333" spans="1:3" ht="15.75" x14ac:dyDescent="0.25">
      <c r="A333" s="272" t="s">
        <v>419</v>
      </c>
      <c r="B333" s="272" t="s">
        <v>3004</v>
      </c>
      <c r="C333" s="273">
        <v>4</v>
      </c>
    </row>
    <row r="334" spans="1:3" ht="15.75" x14ac:dyDescent="0.25">
      <c r="A334" s="272" t="s">
        <v>3005</v>
      </c>
      <c r="B334" s="272" t="s">
        <v>3006</v>
      </c>
      <c r="C334" s="273">
        <v>5</v>
      </c>
    </row>
    <row r="335" spans="1:3" ht="15.75" x14ac:dyDescent="0.25">
      <c r="A335" s="272" t="s">
        <v>3007</v>
      </c>
      <c r="B335" s="272" t="s">
        <v>3008</v>
      </c>
      <c r="C335" s="273">
        <v>4</v>
      </c>
    </row>
    <row r="336" spans="1:3" ht="15.75" x14ac:dyDescent="0.25">
      <c r="A336" s="272" t="s">
        <v>3009</v>
      </c>
      <c r="B336" s="272" t="s">
        <v>3010</v>
      </c>
      <c r="C336" s="273">
        <v>3</v>
      </c>
    </row>
    <row r="337" spans="1:3" ht="15.75" x14ac:dyDescent="0.25">
      <c r="A337" s="272" t="s">
        <v>3011</v>
      </c>
      <c r="B337" s="272" t="s">
        <v>3012</v>
      </c>
      <c r="C337" s="273">
        <v>2</v>
      </c>
    </row>
    <row r="338" spans="1:3" ht="15.75" x14ac:dyDescent="0.25">
      <c r="A338" s="272" t="s">
        <v>3013</v>
      </c>
      <c r="B338" s="272" t="s">
        <v>3014</v>
      </c>
      <c r="C338" s="273">
        <v>3</v>
      </c>
    </row>
    <row r="339" spans="1:3" ht="15.75" x14ac:dyDescent="0.25">
      <c r="A339" s="272" t="s">
        <v>3015</v>
      </c>
      <c r="B339" s="272" t="s">
        <v>2405</v>
      </c>
      <c r="C339" s="273">
        <v>2</v>
      </c>
    </row>
    <row r="340" spans="1:3" ht="15.75" x14ac:dyDescent="0.25">
      <c r="A340" s="272" t="s">
        <v>3016</v>
      </c>
      <c r="B340" s="272" t="s">
        <v>3017</v>
      </c>
      <c r="C340" s="273">
        <v>7</v>
      </c>
    </row>
    <row r="341" spans="1:3" ht="15.75" x14ac:dyDescent="0.25">
      <c r="A341" s="272" t="s">
        <v>3018</v>
      </c>
      <c r="B341" s="272" t="s">
        <v>3019</v>
      </c>
      <c r="C341" s="273">
        <v>6</v>
      </c>
    </row>
    <row r="342" spans="1:3" ht="15.75" x14ac:dyDescent="0.25">
      <c r="A342" s="272" t="s">
        <v>3020</v>
      </c>
      <c r="B342" s="272" t="s">
        <v>3021</v>
      </c>
      <c r="C342" s="273">
        <v>7</v>
      </c>
    </row>
    <row r="343" spans="1:3" ht="15.75" x14ac:dyDescent="0.25">
      <c r="A343" s="272" t="s">
        <v>3022</v>
      </c>
      <c r="B343" s="272" t="s">
        <v>3023</v>
      </c>
      <c r="C343" s="273">
        <v>5</v>
      </c>
    </row>
    <row r="344" spans="1:3" ht="15.75" x14ac:dyDescent="0.25">
      <c r="A344" s="272" t="s">
        <v>3024</v>
      </c>
      <c r="B344" s="272" t="s">
        <v>3025</v>
      </c>
      <c r="C344" s="273">
        <v>5</v>
      </c>
    </row>
    <row r="345" spans="1:3" ht="15.75" x14ac:dyDescent="0.25">
      <c r="A345" s="272" t="s">
        <v>3026</v>
      </c>
      <c r="B345" s="272" t="s">
        <v>3027</v>
      </c>
      <c r="C345" s="273">
        <v>6</v>
      </c>
    </row>
    <row r="346" spans="1:3" ht="15.75" x14ac:dyDescent="0.25">
      <c r="A346" s="272" t="s">
        <v>3028</v>
      </c>
      <c r="B346" s="272" t="s">
        <v>3029</v>
      </c>
      <c r="C346" s="273">
        <v>5</v>
      </c>
    </row>
    <row r="347" spans="1:3" ht="15.75" x14ac:dyDescent="0.25">
      <c r="A347" s="272" t="s">
        <v>3030</v>
      </c>
      <c r="B347" s="272" t="s">
        <v>3031</v>
      </c>
      <c r="C347" s="273">
        <v>4</v>
      </c>
    </row>
    <row r="348" spans="1:3" ht="15.75" x14ac:dyDescent="0.25">
      <c r="A348" s="272" t="s">
        <v>3032</v>
      </c>
      <c r="B348" s="272" t="s">
        <v>3033</v>
      </c>
      <c r="C348" s="273">
        <v>2</v>
      </c>
    </row>
    <row r="349" spans="1:3" ht="15.75" x14ac:dyDescent="0.25">
      <c r="A349" s="272" t="s">
        <v>3034</v>
      </c>
      <c r="B349" s="272" t="s">
        <v>3035</v>
      </c>
      <c r="C349" s="273">
        <v>4</v>
      </c>
    </row>
    <row r="350" spans="1:3" ht="15.75" x14ac:dyDescent="0.25">
      <c r="A350" s="272" t="s">
        <v>3036</v>
      </c>
      <c r="B350" s="272" t="s">
        <v>3037</v>
      </c>
      <c r="C350" s="273">
        <v>4</v>
      </c>
    </row>
    <row r="351" spans="1:3" ht="15.75" x14ac:dyDescent="0.25">
      <c r="A351" s="272" t="s">
        <v>3038</v>
      </c>
      <c r="B351" s="272" t="s">
        <v>3039</v>
      </c>
      <c r="C351" s="273">
        <v>5</v>
      </c>
    </row>
    <row r="352" spans="1:3" ht="15.75" x14ac:dyDescent="0.25">
      <c r="A352" s="272" t="s">
        <v>3040</v>
      </c>
      <c r="B352" s="272" t="s">
        <v>3041</v>
      </c>
      <c r="C352" s="273">
        <v>2</v>
      </c>
    </row>
    <row r="353" spans="1:3" ht="15.75" x14ac:dyDescent="0.25">
      <c r="A353" s="272" t="s">
        <v>3042</v>
      </c>
      <c r="B353" s="272" t="s">
        <v>3043</v>
      </c>
      <c r="C353" s="273">
        <v>4</v>
      </c>
    </row>
    <row r="354" spans="1:3" ht="15.75" x14ac:dyDescent="0.25">
      <c r="A354" s="272" t="s">
        <v>3044</v>
      </c>
      <c r="B354" s="272" t="s">
        <v>3045</v>
      </c>
      <c r="C354" s="273">
        <v>4</v>
      </c>
    </row>
    <row r="355" spans="1:3" ht="15.75" x14ac:dyDescent="0.25">
      <c r="A355" s="272" t="s">
        <v>3046</v>
      </c>
      <c r="B355" s="272" t="s">
        <v>3047</v>
      </c>
      <c r="C355" s="273">
        <v>5</v>
      </c>
    </row>
    <row r="356" spans="1:3" ht="15.75" x14ac:dyDescent="0.25">
      <c r="A356" s="272" t="s">
        <v>3048</v>
      </c>
      <c r="B356" s="272" t="s">
        <v>3049</v>
      </c>
      <c r="C356" s="273">
        <v>8</v>
      </c>
    </row>
    <row r="357" spans="1:3" ht="15.75" x14ac:dyDescent="0.25">
      <c r="A357" s="272" t="s">
        <v>3050</v>
      </c>
      <c r="B357" s="272" t="s">
        <v>3051</v>
      </c>
      <c r="C357" s="273">
        <v>3</v>
      </c>
    </row>
    <row r="358" spans="1:3" ht="15.75" x14ac:dyDescent="0.25">
      <c r="A358" s="272" t="s">
        <v>3052</v>
      </c>
      <c r="B358" s="272" t="s">
        <v>3053</v>
      </c>
      <c r="C358" s="273">
        <v>4</v>
      </c>
    </row>
    <row r="359" spans="1:3" ht="15.75" x14ac:dyDescent="0.25">
      <c r="A359" s="272" t="s">
        <v>3054</v>
      </c>
      <c r="B359" s="272" t="s">
        <v>3055</v>
      </c>
      <c r="C359" s="273">
        <v>4</v>
      </c>
    </row>
    <row r="360" spans="1:3" ht="31.5" x14ac:dyDescent="0.25">
      <c r="A360" s="272" t="s">
        <v>3056</v>
      </c>
      <c r="B360" s="272" t="s">
        <v>3057</v>
      </c>
      <c r="C360" s="273">
        <v>4</v>
      </c>
    </row>
    <row r="361" spans="1:3" ht="15.75" x14ac:dyDescent="0.25">
      <c r="A361" s="272" t="s">
        <v>3058</v>
      </c>
      <c r="B361" s="272" t="s">
        <v>3059</v>
      </c>
      <c r="C361" s="273">
        <v>5</v>
      </c>
    </row>
    <row r="362" spans="1:3" ht="15.75" x14ac:dyDescent="0.25">
      <c r="A362" s="272" t="s">
        <v>499</v>
      </c>
      <c r="B362" s="272" t="s">
        <v>3060</v>
      </c>
      <c r="C362" s="273">
        <v>5</v>
      </c>
    </row>
    <row r="363" spans="1:3" ht="15.75" x14ac:dyDescent="0.25">
      <c r="A363" s="272" t="s">
        <v>430</v>
      </c>
      <c r="B363" s="272" t="s">
        <v>3061</v>
      </c>
      <c r="C363" s="273">
        <v>5</v>
      </c>
    </row>
    <row r="364" spans="1:3" ht="15.75" x14ac:dyDescent="0.25">
      <c r="A364" s="272" t="s">
        <v>3062</v>
      </c>
      <c r="B364" s="272" t="s">
        <v>3063</v>
      </c>
      <c r="C364" s="273">
        <v>4</v>
      </c>
    </row>
    <row r="365" spans="1:3" ht="15.75" x14ac:dyDescent="0.25">
      <c r="A365" s="272" t="s">
        <v>3064</v>
      </c>
      <c r="B365" s="272" t="s">
        <v>3065</v>
      </c>
      <c r="C365" s="273">
        <v>6</v>
      </c>
    </row>
    <row r="366" spans="1:3" ht="15.75" x14ac:dyDescent="0.25">
      <c r="A366" s="272" t="s">
        <v>3066</v>
      </c>
      <c r="B366" s="272" t="s">
        <v>3067</v>
      </c>
      <c r="C366" s="273">
        <v>4</v>
      </c>
    </row>
    <row r="367" spans="1:3" ht="31.5" x14ac:dyDescent="0.25">
      <c r="A367" s="272" t="s">
        <v>3068</v>
      </c>
      <c r="B367" s="272" t="s">
        <v>2405</v>
      </c>
      <c r="C367" s="273">
        <v>2</v>
      </c>
    </row>
    <row r="368" spans="1:3" ht="15.75" x14ac:dyDescent="0.25">
      <c r="A368" s="272" t="s">
        <v>3069</v>
      </c>
      <c r="B368" s="272" t="s">
        <v>3070</v>
      </c>
      <c r="C368" s="273">
        <v>4</v>
      </c>
    </row>
    <row r="369" spans="1:3" ht="15.75" x14ac:dyDescent="0.25">
      <c r="A369" s="272" t="s">
        <v>3071</v>
      </c>
      <c r="B369" s="272" t="s">
        <v>3072</v>
      </c>
      <c r="C369" s="273">
        <v>1</v>
      </c>
    </row>
    <row r="370" spans="1:3" ht="15.75" x14ac:dyDescent="0.25">
      <c r="A370" s="272" t="s">
        <v>3073</v>
      </c>
      <c r="B370" s="272" t="s">
        <v>3074</v>
      </c>
      <c r="C370" s="273">
        <v>4</v>
      </c>
    </row>
    <row r="371" spans="1:3" ht="15.75" x14ac:dyDescent="0.25">
      <c r="A371" s="272" t="s">
        <v>3075</v>
      </c>
      <c r="B371" s="272" t="s">
        <v>3076</v>
      </c>
      <c r="C371" s="273">
        <v>3</v>
      </c>
    </row>
    <row r="372" spans="1:3" ht="15.75" x14ac:dyDescent="0.25">
      <c r="A372" s="272" t="s">
        <v>3077</v>
      </c>
      <c r="B372" s="272" t="s">
        <v>3078</v>
      </c>
      <c r="C372" s="273">
        <v>5</v>
      </c>
    </row>
    <row r="373" spans="1:3" ht="15.75" x14ac:dyDescent="0.25">
      <c r="A373" s="272" t="s">
        <v>3079</v>
      </c>
      <c r="B373" s="272" t="s">
        <v>3080</v>
      </c>
      <c r="C373" s="273">
        <v>4</v>
      </c>
    </row>
    <row r="374" spans="1:3" ht="15.75" x14ac:dyDescent="0.25">
      <c r="A374" s="272" t="s">
        <v>3081</v>
      </c>
      <c r="B374" s="272" t="s">
        <v>3082</v>
      </c>
      <c r="C374" s="273">
        <v>4</v>
      </c>
    </row>
    <row r="375" spans="1:3" ht="15.75" x14ac:dyDescent="0.25">
      <c r="A375" s="272" t="s">
        <v>3083</v>
      </c>
      <c r="B375" s="272" t="s">
        <v>3084</v>
      </c>
      <c r="C375" s="273">
        <v>5</v>
      </c>
    </row>
    <row r="376" spans="1:3" ht="15.75" x14ac:dyDescent="0.25">
      <c r="A376" s="272" t="s">
        <v>3085</v>
      </c>
      <c r="B376" s="272" t="s">
        <v>3086</v>
      </c>
      <c r="C376" s="273">
        <v>1</v>
      </c>
    </row>
    <row r="377" spans="1:3" ht="15.75" x14ac:dyDescent="0.25">
      <c r="A377" s="272" t="s">
        <v>3087</v>
      </c>
      <c r="B377" s="272" t="s">
        <v>3088</v>
      </c>
      <c r="C377" s="273">
        <v>1</v>
      </c>
    </row>
    <row r="378" spans="1:3" ht="31.5" x14ac:dyDescent="0.25">
      <c r="A378" s="272" t="s">
        <v>3089</v>
      </c>
      <c r="B378" s="272" t="s">
        <v>2405</v>
      </c>
      <c r="C378" s="273">
        <v>2</v>
      </c>
    </row>
    <row r="379" spans="1:3" ht="31.5" x14ac:dyDescent="0.25">
      <c r="A379" s="272" t="s">
        <v>3090</v>
      </c>
      <c r="B379" s="272" t="s">
        <v>3091</v>
      </c>
      <c r="C379" s="273">
        <v>1</v>
      </c>
    </row>
    <row r="380" spans="1:3" ht="31.5" x14ac:dyDescent="0.25">
      <c r="A380" s="272" t="s">
        <v>3092</v>
      </c>
      <c r="B380" s="272" t="s">
        <v>3093</v>
      </c>
      <c r="C380" s="273">
        <v>1</v>
      </c>
    </row>
    <row r="381" spans="1:3" ht="31.5" x14ac:dyDescent="0.25">
      <c r="A381" s="272" t="s">
        <v>3094</v>
      </c>
      <c r="B381" s="272" t="s">
        <v>3095</v>
      </c>
      <c r="C381" s="273">
        <v>1</v>
      </c>
    </row>
    <row r="382" spans="1:3" ht="31.5" x14ac:dyDescent="0.25">
      <c r="A382" s="272" t="s">
        <v>3096</v>
      </c>
      <c r="B382" s="272" t="s">
        <v>3097</v>
      </c>
      <c r="C382" s="273">
        <v>1</v>
      </c>
    </row>
    <row r="383" spans="1:3" ht="31.5" x14ac:dyDescent="0.25">
      <c r="A383" s="272" t="s">
        <v>3098</v>
      </c>
      <c r="B383" s="272" t="s">
        <v>3099</v>
      </c>
      <c r="C383" s="273">
        <v>1</v>
      </c>
    </row>
    <row r="384" spans="1:3" ht="31.5" x14ac:dyDescent="0.25">
      <c r="A384" s="272" t="s">
        <v>3100</v>
      </c>
      <c r="B384" s="272" t="s">
        <v>3101</v>
      </c>
      <c r="C384" s="273">
        <v>1</v>
      </c>
    </row>
    <row r="385" spans="1:3" ht="31.5" x14ac:dyDescent="0.25">
      <c r="A385" s="272" t="s">
        <v>3102</v>
      </c>
      <c r="B385" s="272" t="s">
        <v>3103</v>
      </c>
      <c r="C385" s="273">
        <v>1</v>
      </c>
    </row>
    <row r="386" spans="1:3" ht="31.5" x14ac:dyDescent="0.25">
      <c r="A386" s="272" t="s">
        <v>3104</v>
      </c>
      <c r="B386" s="272" t="s">
        <v>3105</v>
      </c>
      <c r="C386" s="273">
        <v>1</v>
      </c>
    </row>
    <row r="387" spans="1:3" ht="31.5" x14ac:dyDescent="0.25">
      <c r="A387" s="272" t="s">
        <v>3106</v>
      </c>
      <c r="B387" s="272" t="s">
        <v>3107</v>
      </c>
      <c r="C387" s="273">
        <v>1</v>
      </c>
    </row>
    <row r="388" spans="1:3" ht="15.75" x14ac:dyDescent="0.25">
      <c r="A388" s="272" t="s">
        <v>3108</v>
      </c>
      <c r="B388" s="272" t="s">
        <v>3109</v>
      </c>
      <c r="C388" s="273">
        <v>1</v>
      </c>
    </row>
    <row r="389" spans="1:3" ht="31.5" x14ac:dyDescent="0.25">
      <c r="A389" s="272" t="s">
        <v>3110</v>
      </c>
      <c r="B389" s="272" t="s">
        <v>3111</v>
      </c>
      <c r="C389" s="273">
        <v>1</v>
      </c>
    </row>
    <row r="390" spans="1:3" ht="31.5" x14ac:dyDescent="0.25">
      <c r="A390" s="272" t="s">
        <v>3112</v>
      </c>
      <c r="B390" s="272" t="s">
        <v>3113</v>
      </c>
      <c r="C390" s="273">
        <v>1</v>
      </c>
    </row>
    <row r="391" spans="1:3" ht="31.5" x14ac:dyDescent="0.25">
      <c r="A391" s="272" t="s">
        <v>3114</v>
      </c>
      <c r="B391" s="272" t="s">
        <v>3115</v>
      </c>
      <c r="C391" s="273">
        <v>1</v>
      </c>
    </row>
    <row r="392" spans="1:3" ht="31.5" x14ac:dyDescent="0.25">
      <c r="A392" s="272" t="s">
        <v>3116</v>
      </c>
      <c r="B392" s="272" t="s">
        <v>3117</v>
      </c>
      <c r="C392" s="273">
        <v>1</v>
      </c>
    </row>
    <row r="393" spans="1:3" ht="31.5" x14ac:dyDescent="0.25">
      <c r="A393" s="272" t="s">
        <v>3118</v>
      </c>
      <c r="B393" s="272" t="s">
        <v>3119</v>
      </c>
      <c r="C393" s="273">
        <v>1</v>
      </c>
    </row>
    <row r="394" spans="1:3" ht="31.5" x14ac:dyDescent="0.25">
      <c r="A394" s="272" t="s">
        <v>3120</v>
      </c>
      <c r="B394" s="272" t="s">
        <v>3121</v>
      </c>
      <c r="C394" s="273">
        <v>1</v>
      </c>
    </row>
    <row r="395" spans="1:3" ht="31.5" x14ac:dyDescent="0.25">
      <c r="A395" s="272" t="s">
        <v>3122</v>
      </c>
      <c r="B395" s="272" t="s">
        <v>3123</v>
      </c>
      <c r="C395" s="273">
        <v>1</v>
      </c>
    </row>
    <row r="396" spans="1:3" ht="31.5" x14ac:dyDescent="0.25">
      <c r="A396" s="272" t="s">
        <v>3124</v>
      </c>
      <c r="B396" s="272" t="s">
        <v>3125</v>
      </c>
      <c r="C396" s="273">
        <v>1</v>
      </c>
    </row>
    <row r="397" spans="1:3" ht="31.5" x14ac:dyDescent="0.25">
      <c r="A397" s="272" t="s">
        <v>3126</v>
      </c>
      <c r="B397" s="272" t="s">
        <v>3127</v>
      </c>
      <c r="C397" s="273">
        <v>1</v>
      </c>
    </row>
    <row r="398" spans="1:3" ht="31.5" x14ac:dyDescent="0.25">
      <c r="A398" s="272" t="s">
        <v>3128</v>
      </c>
      <c r="B398" s="272" t="s">
        <v>3129</v>
      </c>
      <c r="C398" s="273">
        <v>1</v>
      </c>
    </row>
    <row r="399" spans="1:3" ht="15.75" x14ac:dyDescent="0.25">
      <c r="A399" s="272" t="s">
        <v>3130</v>
      </c>
      <c r="B399" s="272" t="s">
        <v>3131</v>
      </c>
      <c r="C399" s="273">
        <v>1</v>
      </c>
    </row>
    <row r="400" spans="1:3" ht="31.5" x14ac:dyDescent="0.25">
      <c r="A400" s="272" t="s">
        <v>3132</v>
      </c>
      <c r="B400" s="272" t="s">
        <v>3133</v>
      </c>
      <c r="C400" s="273">
        <v>1</v>
      </c>
    </row>
    <row r="401" spans="1:3" ht="31.5" x14ac:dyDescent="0.25">
      <c r="A401" s="272" t="s">
        <v>3134</v>
      </c>
      <c r="B401" s="272" t="s">
        <v>3135</v>
      </c>
      <c r="C401" s="273">
        <v>1</v>
      </c>
    </row>
    <row r="402" spans="1:3" ht="31.5" x14ac:dyDescent="0.25">
      <c r="A402" s="272" t="s">
        <v>3136</v>
      </c>
      <c r="B402" s="272" t="s">
        <v>3137</v>
      </c>
      <c r="C402" s="273">
        <v>1</v>
      </c>
    </row>
    <row r="403" spans="1:3" ht="31.5" x14ac:dyDescent="0.25">
      <c r="A403" s="272" t="s">
        <v>3138</v>
      </c>
      <c r="B403" s="272" t="s">
        <v>3139</v>
      </c>
      <c r="C403" s="273">
        <v>1</v>
      </c>
    </row>
    <row r="404" spans="1:3" ht="31.5" x14ac:dyDescent="0.25">
      <c r="A404" s="272" t="s">
        <v>3140</v>
      </c>
      <c r="B404" s="272" t="s">
        <v>3141</v>
      </c>
      <c r="C404" s="273">
        <v>1</v>
      </c>
    </row>
    <row r="405" spans="1:3" ht="31.5" x14ac:dyDescent="0.25">
      <c r="A405" s="272" t="s">
        <v>3142</v>
      </c>
      <c r="B405" s="272" t="s">
        <v>3143</v>
      </c>
      <c r="C405" s="273">
        <v>1</v>
      </c>
    </row>
    <row r="406" spans="1:3" ht="31.5" x14ac:dyDescent="0.25">
      <c r="A406" s="272" t="s">
        <v>3144</v>
      </c>
      <c r="B406" s="272" t="s">
        <v>3145</v>
      </c>
      <c r="C406" s="273">
        <v>1</v>
      </c>
    </row>
    <row r="407" spans="1:3" ht="31.5" x14ac:dyDescent="0.25">
      <c r="A407" s="272" t="s">
        <v>3146</v>
      </c>
      <c r="B407" s="272" t="s">
        <v>3147</v>
      </c>
      <c r="C407" s="273">
        <v>1</v>
      </c>
    </row>
    <row r="408" spans="1:3" ht="31.5" x14ac:dyDescent="0.25">
      <c r="A408" s="272" t="s">
        <v>3148</v>
      </c>
      <c r="B408" s="272" t="s">
        <v>3149</v>
      </c>
      <c r="C408" s="273">
        <v>1</v>
      </c>
    </row>
    <row r="409" spans="1:3" ht="15.75" x14ac:dyDescent="0.25">
      <c r="A409" s="272" t="s">
        <v>3150</v>
      </c>
      <c r="B409" s="272" t="s">
        <v>3151</v>
      </c>
      <c r="C409" s="273">
        <v>1</v>
      </c>
    </row>
    <row r="410" spans="1:3" ht="15.75" x14ac:dyDescent="0.25">
      <c r="A410" s="272" t="s">
        <v>3152</v>
      </c>
      <c r="B410" s="272" t="s">
        <v>3153</v>
      </c>
      <c r="C410" s="273">
        <v>1</v>
      </c>
    </row>
    <row r="411" spans="1:3" ht="15.75" x14ac:dyDescent="0.25">
      <c r="A411" s="272" t="s">
        <v>3154</v>
      </c>
      <c r="B411" s="272" t="s">
        <v>3155</v>
      </c>
      <c r="C411" s="273">
        <v>1</v>
      </c>
    </row>
    <row r="412" spans="1:3" ht="15.75" x14ac:dyDescent="0.25">
      <c r="A412" s="272" t="s">
        <v>3156</v>
      </c>
      <c r="B412" s="272" t="s">
        <v>3157</v>
      </c>
      <c r="C412" s="273">
        <v>1</v>
      </c>
    </row>
    <row r="413" spans="1:3" ht="15.75" x14ac:dyDescent="0.25">
      <c r="A413" s="272" t="s">
        <v>3158</v>
      </c>
      <c r="B413" s="272" t="s">
        <v>3159</v>
      </c>
      <c r="C413" s="273">
        <v>1</v>
      </c>
    </row>
    <row r="414" spans="1:3" ht="15.75" x14ac:dyDescent="0.25">
      <c r="A414" s="272" t="s">
        <v>3160</v>
      </c>
      <c r="B414" s="272" t="s">
        <v>3161</v>
      </c>
      <c r="C414" s="273">
        <v>1</v>
      </c>
    </row>
    <row r="415" spans="1:3" ht="15.75" x14ac:dyDescent="0.25">
      <c r="A415" s="272" t="s">
        <v>3162</v>
      </c>
      <c r="B415" s="272" t="s">
        <v>3163</v>
      </c>
      <c r="C415" s="273">
        <v>1</v>
      </c>
    </row>
    <row r="416" spans="1:3" ht="15.75" x14ac:dyDescent="0.25">
      <c r="A416" s="272" t="s">
        <v>3164</v>
      </c>
      <c r="B416" s="272" t="s">
        <v>3165</v>
      </c>
      <c r="C416" s="273">
        <v>1</v>
      </c>
    </row>
    <row r="417" spans="1:3" ht="15.75" x14ac:dyDescent="0.25">
      <c r="A417" s="272" t="s">
        <v>3166</v>
      </c>
      <c r="B417" s="272" t="s">
        <v>3167</v>
      </c>
      <c r="C417" s="273">
        <v>1</v>
      </c>
    </row>
    <row r="418" spans="1:3" ht="15.75" x14ac:dyDescent="0.25">
      <c r="A418" s="272" t="s">
        <v>3168</v>
      </c>
      <c r="B418" s="272" t="s">
        <v>3169</v>
      </c>
      <c r="C418" s="273">
        <v>1</v>
      </c>
    </row>
    <row r="419" spans="1:3" ht="15.75" x14ac:dyDescent="0.25">
      <c r="A419" s="272" t="s">
        <v>3170</v>
      </c>
      <c r="B419" s="272" t="s">
        <v>3171</v>
      </c>
      <c r="C419" s="273">
        <v>1</v>
      </c>
    </row>
    <row r="420" spans="1:3" ht="15.75" x14ac:dyDescent="0.25">
      <c r="A420" s="272" t="s">
        <v>3172</v>
      </c>
      <c r="B420" s="272" t="s">
        <v>3173</v>
      </c>
      <c r="C420" s="273">
        <v>1</v>
      </c>
    </row>
    <row r="421" spans="1:3" ht="15.75" x14ac:dyDescent="0.25">
      <c r="A421" s="272" t="s">
        <v>3174</v>
      </c>
      <c r="B421" s="272" t="s">
        <v>3175</v>
      </c>
      <c r="C421" s="273">
        <v>1</v>
      </c>
    </row>
    <row r="422" spans="1:3" ht="15.75" x14ac:dyDescent="0.25">
      <c r="A422" s="272" t="s">
        <v>3176</v>
      </c>
      <c r="B422" s="272" t="s">
        <v>3177</v>
      </c>
      <c r="C422" s="273">
        <v>1</v>
      </c>
    </row>
    <row r="423" spans="1:3" ht="15.75" x14ac:dyDescent="0.25">
      <c r="A423" s="272" t="s">
        <v>3178</v>
      </c>
      <c r="B423" s="272" t="s">
        <v>3179</v>
      </c>
      <c r="C423" s="273">
        <v>1</v>
      </c>
    </row>
    <row r="424" spans="1:3" ht="15.75" x14ac:dyDescent="0.25">
      <c r="A424" s="272" t="s">
        <v>3180</v>
      </c>
      <c r="B424" s="272" t="s">
        <v>3181</v>
      </c>
      <c r="C424" s="273">
        <v>1</v>
      </c>
    </row>
    <row r="425" spans="1:3" ht="15.75" x14ac:dyDescent="0.25">
      <c r="A425" s="272" t="s">
        <v>3182</v>
      </c>
      <c r="B425" s="272" t="s">
        <v>3183</v>
      </c>
      <c r="C425" s="273">
        <v>1</v>
      </c>
    </row>
    <row r="426" spans="1:3" ht="15.75" x14ac:dyDescent="0.25">
      <c r="A426" s="272" t="s">
        <v>3184</v>
      </c>
      <c r="B426" s="272" t="s">
        <v>3185</v>
      </c>
      <c r="C426" s="273">
        <v>1</v>
      </c>
    </row>
    <row r="427" spans="1:3" ht="15.75" x14ac:dyDescent="0.25">
      <c r="A427" s="272" t="s">
        <v>3186</v>
      </c>
      <c r="B427" s="272" t="s">
        <v>3187</v>
      </c>
      <c r="C427" s="273">
        <v>1</v>
      </c>
    </row>
    <row r="428" spans="1:3" ht="15.75" x14ac:dyDescent="0.25">
      <c r="A428" s="272" t="s">
        <v>3188</v>
      </c>
      <c r="B428" s="272" t="s">
        <v>3189</v>
      </c>
      <c r="C428" s="273">
        <v>1</v>
      </c>
    </row>
    <row r="429" spans="1:3" ht="15.75" x14ac:dyDescent="0.25">
      <c r="A429" s="272" t="s">
        <v>3190</v>
      </c>
      <c r="B429" s="272" t="s">
        <v>3191</v>
      </c>
      <c r="C429" s="273">
        <v>1</v>
      </c>
    </row>
    <row r="430" spans="1:3" ht="15.75" x14ac:dyDescent="0.25">
      <c r="A430" s="272" t="s">
        <v>3192</v>
      </c>
      <c r="B430" s="272" t="s">
        <v>3193</v>
      </c>
      <c r="C430" s="273">
        <v>1</v>
      </c>
    </row>
    <row r="431" spans="1:3" ht="15.75" x14ac:dyDescent="0.25">
      <c r="A431" s="272" t="s">
        <v>3194</v>
      </c>
      <c r="B431" s="272" t="s">
        <v>3195</v>
      </c>
      <c r="C431" s="273">
        <v>1</v>
      </c>
    </row>
    <row r="432" spans="1:3" ht="15.75" x14ac:dyDescent="0.25">
      <c r="A432" s="272" t="s">
        <v>3196</v>
      </c>
      <c r="B432" s="272" t="s">
        <v>3197</v>
      </c>
      <c r="C432" s="273">
        <v>1</v>
      </c>
    </row>
    <row r="433" spans="1:3" ht="15.75" x14ac:dyDescent="0.25">
      <c r="A433" s="272" t="s">
        <v>3198</v>
      </c>
      <c r="B433" s="272" t="s">
        <v>3199</v>
      </c>
      <c r="C433" s="273">
        <v>1</v>
      </c>
    </row>
    <row r="434" spans="1:3" ht="15.75" x14ac:dyDescent="0.25">
      <c r="A434" s="272" t="s">
        <v>3200</v>
      </c>
      <c r="B434" s="272" t="s">
        <v>3201</v>
      </c>
      <c r="C434" s="273">
        <v>1</v>
      </c>
    </row>
    <row r="435" spans="1:3" ht="15.75" x14ac:dyDescent="0.25">
      <c r="A435" s="272" t="s">
        <v>3202</v>
      </c>
      <c r="B435" s="272" t="s">
        <v>3203</v>
      </c>
      <c r="C435" s="273">
        <v>1</v>
      </c>
    </row>
    <row r="436" spans="1:3" ht="15.75" x14ac:dyDescent="0.25">
      <c r="A436" s="272" t="s">
        <v>3204</v>
      </c>
      <c r="B436" s="272" t="s">
        <v>3205</v>
      </c>
      <c r="C436" s="273">
        <v>1</v>
      </c>
    </row>
    <row r="437" spans="1:3" ht="15.75" x14ac:dyDescent="0.25">
      <c r="A437" s="272" t="s">
        <v>3206</v>
      </c>
      <c r="B437" s="272" t="s">
        <v>3207</v>
      </c>
      <c r="C437" s="273">
        <v>1</v>
      </c>
    </row>
    <row r="438" spans="1:3" ht="15.75" x14ac:dyDescent="0.25">
      <c r="A438" s="272" t="s">
        <v>3208</v>
      </c>
      <c r="B438" s="272" t="s">
        <v>3209</v>
      </c>
      <c r="C438" s="273">
        <v>1</v>
      </c>
    </row>
    <row r="439" spans="1:3" ht="15.75" x14ac:dyDescent="0.25">
      <c r="A439" s="272" t="s">
        <v>3210</v>
      </c>
      <c r="B439" s="272" t="s">
        <v>3211</v>
      </c>
      <c r="C439" s="273">
        <v>1</v>
      </c>
    </row>
    <row r="440" spans="1:3" ht="15.75" x14ac:dyDescent="0.25">
      <c r="A440" s="272" t="s">
        <v>3212</v>
      </c>
      <c r="B440" s="272" t="s">
        <v>3213</v>
      </c>
      <c r="C440" s="273">
        <v>1</v>
      </c>
    </row>
    <row r="441" spans="1:3" ht="15.75" x14ac:dyDescent="0.25">
      <c r="A441" s="272" t="s">
        <v>3214</v>
      </c>
      <c r="B441" s="272" t="s">
        <v>3215</v>
      </c>
      <c r="C441" s="273">
        <v>1</v>
      </c>
    </row>
    <row r="442" spans="1:3" ht="15.75" x14ac:dyDescent="0.25">
      <c r="A442" s="272" t="s">
        <v>3216</v>
      </c>
      <c r="B442" s="272" t="s">
        <v>3217</v>
      </c>
      <c r="C442" s="273">
        <v>1</v>
      </c>
    </row>
    <row r="443" spans="1:3" ht="15.75" x14ac:dyDescent="0.25">
      <c r="A443" s="272" t="s">
        <v>3218</v>
      </c>
      <c r="B443" s="272" t="s">
        <v>3219</v>
      </c>
      <c r="C443" s="273">
        <v>1</v>
      </c>
    </row>
    <row r="444" spans="1:3" ht="15.75" x14ac:dyDescent="0.25">
      <c r="A444" s="272" t="s">
        <v>3220</v>
      </c>
      <c r="B444" s="272" t="s">
        <v>3221</v>
      </c>
      <c r="C444" s="273">
        <v>1</v>
      </c>
    </row>
    <row r="445" spans="1:3" ht="15.75" x14ac:dyDescent="0.25">
      <c r="A445" s="272" t="s">
        <v>3222</v>
      </c>
      <c r="B445" s="272" t="s">
        <v>3223</v>
      </c>
      <c r="C445" s="273">
        <v>1</v>
      </c>
    </row>
    <row r="446" spans="1:3" ht="15.75" x14ac:dyDescent="0.25">
      <c r="A446" s="272" t="s">
        <v>3224</v>
      </c>
      <c r="B446" s="272" t="s">
        <v>3225</v>
      </c>
      <c r="C446" s="273">
        <v>1</v>
      </c>
    </row>
    <row r="447" spans="1:3" ht="15.75" x14ac:dyDescent="0.25">
      <c r="A447" s="272" t="s">
        <v>3226</v>
      </c>
      <c r="B447" s="272" t="s">
        <v>3227</v>
      </c>
      <c r="C447" s="273">
        <v>1</v>
      </c>
    </row>
    <row r="448" spans="1:3" ht="15.75" x14ac:dyDescent="0.25">
      <c r="A448" s="272" t="s">
        <v>3228</v>
      </c>
      <c r="B448" s="272" t="s">
        <v>3229</v>
      </c>
      <c r="C448" s="273">
        <v>1</v>
      </c>
    </row>
    <row r="449" spans="1:3" ht="15.75" x14ac:dyDescent="0.25">
      <c r="A449" s="272" t="s">
        <v>3230</v>
      </c>
      <c r="B449" s="272" t="s">
        <v>3231</v>
      </c>
      <c r="C449" s="273">
        <v>1</v>
      </c>
    </row>
    <row r="450" spans="1:3" ht="15.75" x14ac:dyDescent="0.25">
      <c r="A450" s="272" t="s">
        <v>3232</v>
      </c>
      <c r="B450" s="272" t="s">
        <v>3233</v>
      </c>
      <c r="C450" s="273">
        <v>5</v>
      </c>
    </row>
    <row r="451" spans="1:3" ht="15.75" x14ac:dyDescent="0.25">
      <c r="A451" s="272" t="s">
        <v>3234</v>
      </c>
      <c r="B451" s="272" t="s">
        <v>3235</v>
      </c>
      <c r="C451" s="273">
        <v>4</v>
      </c>
    </row>
    <row r="452" spans="1:3" ht="15.75" x14ac:dyDescent="0.25">
      <c r="A452" s="272" t="s">
        <v>3236</v>
      </c>
      <c r="B452" s="272" t="s">
        <v>3237</v>
      </c>
      <c r="C452" s="273">
        <v>1</v>
      </c>
    </row>
    <row r="453" spans="1:3" ht="15.75" x14ac:dyDescent="0.25">
      <c r="A453" s="272" t="s">
        <v>3238</v>
      </c>
      <c r="B453" s="272" t="s">
        <v>3239</v>
      </c>
      <c r="C453" s="273">
        <v>1</v>
      </c>
    </row>
    <row r="454" spans="1:3" ht="15.75" x14ac:dyDescent="0.25">
      <c r="A454" s="272" t="s">
        <v>3240</v>
      </c>
      <c r="B454" s="272" t="s">
        <v>3241</v>
      </c>
      <c r="C454" s="273">
        <v>1</v>
      </c>
    </row>
    <row r="455" spans="1:3" ht="15.75" x14ac:dyDescent="0.25">
      <c r="A455" s="272" t="s">
        <v>3242</v>
      </c>
      <c r="B455" s="272" t="s">
        <v>3243</v>
      </c>
      <c r="C455" s="273">
        <v>1</v>
      </c>
    </row>
    <row r="456" spans="1:3" ht="15.75" x14ac:dyDescent="0.25">
      <c r="A456" s="272" t="s">
        <v>3244</v>
      </c>
      <c r="B456" s="272" t="s">
        <v>3245</v>
      </c>
      <c r="C456" s="273">
        <v>1</v>
      </c>
    </row>
    <row r="457" spans="1:3" ht="15.75" x14ac:dyDescent="0.25">
      <c r="A457" s="272" t="s">
        <v>3246</v>
      </c>
      <c r="B457" s="272" t="s">
        <v>3247</v>
      </c>
      <c r="C457" s="273">
        <v>1</v>
      </c>
    </row>
    <row r="458" spans="1:3" ht="15.75" x14ac:dyDescent="0.25">
      <c r="A458" s="272" t="s">
        <v>3248</v>
      </c>
      <c r="B458" s="272" t="s">
        <v>3249</v>
      </c>
      <c r="C458" s="273">
        <v>1</v>
      </c>
    </row>
    <row r="459" spans="1:3" ht="15.75" x14ac:dyDescent="0.25">
      <c r="A459" s="272" t="s">
        <v>3250</v>
      </c>
      <c r="B459" s="272" t="s">
        <v>3251</v>
      </c>
      <c r="C459" s="273">
        <v>1</v>
      </c>
    </row>
    <row r="460" spans="1:3" ht="15.75" x14ac:dyDescent="0.25">
      <c r="A460" s="272" t="s">
        <v>3252</v>
      </c>
      <c r="B460" s="272" t="s">
        <v>3253</v>
      </c>
      <c r="C460" s="273">
        <v>1</v>
      </c>
    </row>
    <row r="461" spans="1:3" ht="15.75" x14ac:dyDescent="0.25">
      <c r="A461" s="272" t="s">
        <v>3254</v>
      </c>
      <c r="B461" s="272" t="s">
        <v>3255</v>
      </c>
      <c r="C461" s="273">
        <v>1</v>
      </c>
    </row>
    <row r="462" spans="1:3" ht="15.75" x14ac:dyDescent="0.25">
      <c r="A462" s="272" t="s">
        <v>3256</v>
      </c>
      <c r="B462" s="272" t="s">
        <v>3257</v>
      </c>
      <c r="C462" s="273">
        <v>1</v>
      </c>
    </row>
    <row r="463" spans="1:3" ht="15.75" x14ac:dyDescent="0.25">
      <c r="A463" s="272" t="s">
        <v>3258</v>
      </c>
      <c r="B463" s="272" t="s">
        <v>3259</v>
      </c>
      <c r="C463" s="273">
        <v>1</v>
      </c>
    </row>
    <row r="464" spans="1:3" ht="15.75" x14ac:dyDescent="0.25">
      <c r="A464" s="272" t="s">
        <v>3260</v>
      </c>
      <c r="B464" s="272" t="s">
        <v>3261</v>
      </c>
      <c r="C464" s="273">
        <v>1</v>
      </c>
    </row>
    <row r="465" spans="1:3" ht="15.75" x14ac:dyDescent="0.25">
      <c r="A465" s="272" t="s">
        <v>3262</v>
      </c>
      <c r="B465" s="272" t="s">
        <v>3263</v>
      </c>
      <c r="C465" s="273">
        <v>8</v>
      </c>
    </row>
    <row r="466" spans="1:3" ht="15.75" x14ac:dyDescent="0.25">
      <c r="A466" s="272" t="s">
        <v>3264</v>
      </c>
      <c r="B466" s="272" t="s">
        <v>3265</v>
      </c>
      <c r="C466" s="273">
        <v>1</v>
      </c>
    </row>
    <row r="467" spans="1:3" ht="15.75" x14ac:dyDescent="0.25">
      <c r="A467" s="272" t="s">
        <v>3266</v>
      </c>
      <c r="B467" s="272" t="s">
        <v>3267</v>
      </c>
      <c r="C467" s="273">
        <v>1</v>
      </c>
    </row>
    <row r="468" spans="1:3" ht="15.75" x14ac:dyDescent="0.25">
      <c r="A468" s="272" t="s">
        <v>3268</v>
      </c>
      <c r="B468" s="272" t="s">
        <v>3269</v>
      </c>
      <c r="C468" s="273">
        <v>1</v>
      </c>
    </row>
    <row r="469" spans="1:3" ht="15.75" x14ac:dyDescent="0.25">
      <c r="A469" s="272" t="s">
        <v>3270</v>
      </c>
      <c r="B469" s="272" t="s">
        <v>3271</v>
      </c>
      <c r="C469" s="273">
        <v>1</v>
      </c>
    </row>
    <row r="470" spans="1:3" ht="15.75" x14ac:dyDescent="0.25">
      <c r="A470" s="272" t="s">
        <v>3272</v>
      </c>
      <c r="B470" s="272" t="s">
        <v>3273</v>
      </c>
      <c r="C470" s="273">
        <v>1</v>
      </c>
    </row>
    <row r="471" spans="1:3" ht="15.75" x14ac:dyDescent="0.25">
      <c r="A471" s="272" t="s">
        <v>3274</v>
      </c>
      <c r="B471" s="272" t="s">
        <v>3275</v>
      </c>
      <c r="C471" s="273">
        <v>1</v>
      </c>
    </row>
    <row r="472" spans="1:3" ht="15.75" x14ac:dyDescent="0.25">
      <c r="A472" s="272" t="s">
        <v>3276</v>
      </c>
      <c r="B472" s="272" t="s">
        <v>3277</v>
      </c>
      <c r="C472" s="273">
        <v>1</v>
      </c>
    </row>
    <row r="473" spans="1:3" ht="15.75" x14ac:dyDescent="0.25">
      <c r="A473" s="272" t="s">
        <v>3278</v>
      </c>
      <c r="B473" s="272" t="s">
        <v>3279</v>
      </c>
      <c r="C473" s="273">
        <v>1</v>
      </c>
    </row>
    <row r="474" spans="1:3" ht="15.75" x14ac:dyDescent="0.25">
      <c r="A474" s="272" t="s">
        <v>3280</v>
      </c>
      <c r="B474" s="272" t="s">
        <v>3281</v>
      </c>
      <c r="C474" s="273">
        <v>1</v>
      </c>
    </row>
    <row r="475" spans="1:3" ht="15.75" x14ac:dyDescent="0.25">
      <c r="A475" s="272" t="s">
        <v>3282</v>
      </c>
      <c r="B475" s="272" t="s">
        <v>3283</v>
      </c>
      <c r="C475" s="273">
        <v>1</v>
      </c>
    </row>
    <row r="476" spans="1:3" ht="15.75" x14ac:dyDescent="0.25">
      <c r="A476" s="272" t="s">
        <v>3284</v>
      </c>
      <c r="B476" s="272" t="s">
        <v>3285</v>
      </c>
      <c r="C476" s="273">
        <v>1</v>
      </c>
    </row>
    <row r="477" spans="1:3" ht="15.75" x14ac:dyDescent="0.25">
      <c r="A477" s="272" t="s">
        <v>3286</v>
      </c>
      <c r="B477" s="272" t="s">
        <v>3287</v>
      </c>
      <c r="C477" s="273">
        <v>1</v>
      </c>
    </row>
    <row r="478" spans="1:3" ht="15.75" x14ac:dyDescent="0.25">
      <c r="A478" s="272" t="s">
        <v>3288</v>
      </c>
      <c r="B478" s="272" t="s">
        <v>3289</v>
      </c>
      <c r="C478" s="273">
        <v>1</v>
      </c>
    </row>
    <row r="479" spans="1:3" ht="15.75" x14ac:dyDescent="0.25">
      <c r="A479" s="272" t="s">
        <v>3290</v>
      </c>
      <c r="B479" s="272" t="s">
        <v>3291</v>
      </c>
      <c r="C479" s="273">
        <v>1</v>
      </c>
    </row>
    <row r="480" spans="1:3" ht="15.75" x14ac:dyDescent="0.25">
      <c r="A480" s="272" t="s">
        <v>3292</v>
      </c>
      <c r="B480" s="272" t="s">
        <v>3293</v>
      </c>
      <c r="C480" s="273">
        <v>1</v>
      </c>
    </row>
    <row r="481" spans="1:3" ht="15.75" x14ac:dyDescent="0.25">
      <c r="A481" s="272" t="s">
        <v>3294</v>
      </c>
      <c r="B481" s="272" t="s">
        <v>3295</v>
      </c>
      <c r="C481" s="273">
        <v>1</v>
      </c>
    </row>
    <row r="482" spans="1:3" ht="15.75" x14ac:dyDescent="0.25">
      <c r="A482" s="272" t="s">
        <v>3296</v>
      </c>
      <c r="B482" s="272" t="s">
        <v>3297</v>
      </c>
      <c r="C482" s="273">
        <v>1</v>
      </c>
    </row>
    <row r="483" spans="1:3" ht="15.75" x14ac:dyDescent="0.25">
      <c r="A483" s="272" t="s">
        <v>3298</v>
      </c>
      <c r="B483" s="272" t="s">
        <v>3299</v>
      </c>
      <c r="C483" s="273">
        <v>1</v>
      </c>
    </row>
    <row r="484" spans="1:3" ht="15.75" x14ac:dyDescent="0.25">
      <c r="A484" s="272" t="s">
        <v>3300</v>
      </c>
      <c r="B484" s="272" t="s">
        <v>3301</v>
      </c>
      <c r="C484" s="273">
        <v>1</v>
      </c>
    </row>
    <row r="485" spans="1:3" ht="15.75" x14ac:dyDescent="0.25">
      <c r="A485" s="272" t="s">
        <v>3302</v>
      </c>
      <c r="B485" s="272" t="s">
        <v>3303</v>
      </c>
      <c r="C485" s="273">
        <v>1</v>
      </c>
    </row>
    <row r="486" spans="1:3" ht="15.75" x14ac:dyDescent="0.25">
      <c r="A486" s="272" t="s">
        <v>3304</v>
      </c>
      <c r="B486" s="272" t="s">
        <v>3305</v>
      </c>
      <c r="C486" s="273">
        <v>1</v>
      </c>
    </row>
    <row r="487" spans="1:3" ht="15.75" x14ac:dyDescent="0.25">
      <c r="A487" s="272" t="s">
        <v>3306</v>
      </c>
      <c r="B487" s="272" t="s">
        <v>3307</v>
      </c>
      <c r="C487" s="273">
        <v>1</v>
      </c>
    </row>
    <row r="488" spans="1:3" ht="15.75" x14ac:dyDescent="0.25">
      <c r="A488" s="272" t="s">
        <v>3308</v>
      </c>
      <c r="B488" s="272" t="s">
        <v>3309</v>
      </c>
      <c r="C488" s="273">
        <v>1</v>
      </c>
    </row>
    <row r="489" spans="1:3" ht="15.75" x14ac:dyDescent="0.25">
      <c r="A489" s="272" t="s">
        <v>3310</v>
      </c>
      <c r="B489" s="272" t="s">
        <v>3311</v>
      </c>
      <c r="C489" s="273">
        <v>1</v>
      </c>
    </row>
    <row r="490" spans="1:3" ht="15.75" x14ac:dyDescent="0.25">
      <c r="A490" s="272" t="s">
        <v>3312</v>
      </c>
      <c r="B490" s="272" t="s">
        <v>3313</v>
      </c>
      <c r="C490" s="273">
        <v>1</v>
      </c>
    </row>
    <row r="491" spans="1:3" ht="15.75" x14ac:dyDescent="0.25">
      <c r="A491" s="272" t="s">
        <v>3314</v>
      </c>
      <c r="B491" s="272" t="s">
        <v>3315</v>
      </c>
      <c r="C491" s="273">
        <v>1</v>
      </c>
    </row>
    <row r="492" spans="1:3" ht="15.75" x14ac:dyDescent="0.25">
      <c r="A492" s="272" t="s">
        <v>3316</v>
      </c>
      <c r="B492" s="272" t="s">
        <v>3317</v>
      </c>
      <c r="C492" s="273">
        <v>1</v>
      </c>
    </row>
    <row r="493" spans="1:3" ht="15.75" x14ac:dyDescent="0.25">
      <c r="A493" s="272" t="s">
        <v>3318</v>
      </c>
      <c r="B493" s="272" t="s">
        <v>3319</v>
      </c>
      <c r="C493" s="273">
        <v>1</v>
      </c>
    </row>
    <row r="494" spans="1:3" ht="15.75" x14ac:dyDescent="0.25">
      <c r="A494" s="272" t="s">
        <v>3320</v>
      </c>
      <c r="B494" s="272" t="s">
        <v>3321</v>
      </c>
      <c r="C494" s="273">
        <v>1</v>
      </c>
    </row>
    <row r="495" spans="1:3" ht="15.75" x14ac:dyDescent="0.25">
      <c r="A495" s="272" t="s">
        <v>3322</v>
      </c>
      <c r="B495" s="272" t="s">
        <v>3323</v>
      </c>
      <c r="C495" s="273">
        <v>1</v>
      </c>
    </row>
    <row r="496" spans="1:3" ht="15.75" x14ac:dyDescent="0.25">
      <c r="A496" s="272" t="s">
        <v>3324</v>
      </c>
      <c r="B496" s="272" t="s">
        <v>3325</v>
      </c>
      <c r="C496" s="273">
        <v>1</v>
      </c>
    </row>
    <row r="497" spans="1:3" ht="15.75" x14ac:dyDescent="0.25">
      <c r="A497" s="272" t="s">
        <v>3326</v>
      </c>
      <c r="B497" s="272" t="s">
        <v>3327</v>
      </c>
      <c r="C497" s="273">
        <v>1</v>
      </c>
    </row>
    <row r="498" spans="1:3" ht="15.75" x14ac:dyDescent="0.25">
      <c r="A498" s="272" t="s">
        <v>3328</v>
      </c>
      <c r="B498" s="272" t="s">
        <v>3329</v>
      </c>
      <c r="C498" s="273">
        <v>1</v>
      </c>
    </row>
    <row r="499" spans="1:3" ht="15.75" x14ac:dyDescent="0.25">
      <c r="A499" s="272" t="s">
        <v>3330</v>
      </c>
      <c r="B499" s="272" t="s">
        <v>3331</v>
      </c>
      <c r="C499" s="273">
        <v>1</v>
      </c>
    </row>
    <row r="500" spans="1:3" ht="15.75" x14ac:dyDescent="0.25">
      <c r="A500" s="272" t="s">
        <v>3332</v>
      </c>
      <c r="B500" s="272" t="s">
        <v>3333</v>
      </c>
      <c r="C500" s="273">
        <v>1</v>
      </c>
    </row>
    <row r="501" spans="1:3" ht="15.75" x14ac:dyDescent="0.25">
      <c r="A501" s="272" t="s">
        <v>3334</v>
      </c>
      <c r="B501" s="272" t="s">
        <v>3335</v>
      </c>
      <c r="C501" s="273">
        <v>1</v>
      </c>
    </row>
    <row r="502" spans="1:3" ht="15.75" x14ac:dyDescent="0.25">
      <c r="A502" s="272" t="s">
        <v>3336</v>
      </c>
      <c r="B502" s="272" t="s">
        <v>3337</v>
      </c>
      <c r="C502" s="27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5A4ABB-485E-4AEF-8171-C87F6A1F6E56}"/>
</file>

<file path=customXml/itemProps2.xml><?xml version="1.0" encoding="utf-8"?>
<ds:datastoreItem xmlns:ds="http://schemas.openxmlformats.org/officeDocument/2006/customXml" ds:itemID="{844C15BA-2B97-4685-9422-94F97BB12F7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DD3378-E32E-4BA0-9804-6C4EA7C583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Results</vt:lpstr>
      <vt:lpstr>Instructions</vt:lpstr>
      <vt:lpstr>Gen Test Cases</vt:lpstr>
      <vt:lpstr>SUSE11 Test Cases</vt:lpstr>
      <vt:lpstr>SUSE12 Test Cases</vt:lpstr>
      <vt:lpstr>Change Log</vt:lpstr>
      <vt:lpstr>Appendix</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2014-11-17T05:09:03Z</dcterms:created>
  <dcterms:modified xsi:type="dcterms:W3CDTF">2020-12-14T19:44:08Z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