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d88pb\Documents\Safeguard\Method\Updated SCSEM package 09-30-2021\SCSEM Package 09302021\Database\"/>
    </mc:Choice>
  </mc:AlternateContent>
  <xr:revisionPtr revIDLastSave="0" documentId="13_ncr:1_{6EAB3746-16A5-4222-8E75-07924F5D281C}" xr6:coauthVersionLast="47" xr6:coauthVersionMax="47" xr10:uidLastSave="{00000000-0000-0000-0000-000000000000}"/>
  <bookViews>
    <workbookView xWindow="-28920" yWindow="-2085" windowWidth="29040" windowHeight="15840" tabRatio="776" xr2:uid="{00000000-000D-0000-FFFF-FFFF00000000}"/>
  </bookViews>
  <sheets>
    <sheet name="Dashboard" sheetId="5" r:id="rId1"/>
    <sheet name="Results" sheetId="4" r:id="rId2"/>
    <sheet name="Instructions" sheetId="6" r:id="rId3"/>
    <sheet name="Gen Test Cases" sheetId="9" r:id="rId4"/>
    <sheet name="SQL 2012 Test Cases" sheetId="11" r:id="rId5"/>
    <sheet name="SQL 2014 Test Cases" sheetId="15" r:id="rId6"/>
    <sheet name="SQL 2016 Test Cases" sheetId="16" r:id="rId7"/>
    <sheet name="SQL 2017 Test Cases " sheetId="17" r:id="rId8"/>
    <sheet name="SQL 2019 Test Cases" sheetId="18" r:id="rId9"/>
    <sheet name="Change Log" sheetId="7" r:id="rId10"/>
    <sheet name="Issue Code Table" sheetId="12" r:id="rId11"/>
  </sheets>
  <definedNames>
    <definedName name="_xlnm._FilterDatabase" localSheetId="3" hidden="1">'Gen Test Cases'!$A$2:$M$24</definedName>
    <definedName name="_xlnm._FilterDatabase" localSheetId="10" hidden="1">'Issue Code Table'!$A$1:$D$495</definedName>
    <definedName name="_xlnm._FilterDatabase" localSheetId="4" hidden="1">'SQL 2012 Test Cases'!$A$2:$AQ$29</definedName>
    <definedName name="_xlnm._FilterDatabase" localSheetId="5" hidden="1">'SQL 2014 Test Cases'!$A$2:$T$103</definedName>
    <definedName name="_xlnm._FilterDatabase" localSheetId="6" hidden="1">'SQL 2016 Test Cases'!$A$2:$T$112</definedName>
    <definedName name="_xlnm._FilterDatabase" localSheetId="7" hidden="1">'SQL 2017 Test Cases '!$A$2:$T$44</definedName>
    <definedName name="_xlnm._FilterDatabase" localSheetId="8" hidden="1">'SQL 2019 Test Cases'!$A$2:$V$43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7" i="4" l="1"/>
  <c r="B70" i="4"/>
  <c r="B13" i="4"/>
  <c r="AA4" i="9"/>
  <c r="AA5" i="9"/>
  <c r="AA6" i="9"/>
  <c r="AA7" i="9"/>
  <c r="AA8" i="9"/>
  <c r="AA9" i="9"/>
  <c r="AA10" i="9"/>
  <c r="AA11" i="9"/>
  <c r="AA12" i="9"/>
  <c r="AA13" i="9"/>
  <c r="AA14" i="9"/>
  <c r="AA15" i="9"/>
  <c r="AA16" i="9"/>
  <c r="AA17" i="9"/>
  <c r="AA18" i="9"/>
  <c r="AA19" i="9"/>
  <c r="AA20" i="9"/>
  <c r="AA21" i="9"/>
  <c r="AA22" i="9"/>
  <c r="AA23" i="9"/>
  <c r="AA24" i="9"/>
  <c r="O89" i="4"/>
  <c r="M89" i="4"/>
  <c r="AA4" i="18"/>
  <c r="AA5" i="18"/>
  <c r="AA6" i="18"/>
  <c r="AA7" i="18"/>
  <c r="AA8" i="18"/>
  <c r="AA9" i="18"/>
  <c r="AA10" i="18"/>
  <c r="AA11" i="18"/>
  <c r="AA12" i="18"/>
  <c r="AA13" i="18"/>
  <c r="AA14" i="18"/>
  <c r="AA15" i="18"/>
  <c r="AA16" i="18"/>
  <c r="AA17" i="18"/>
  <c r="AA18" i="18"/>
  <c r="AA19" i="18"/>
  <c r="AA20" i="18"/>
  <c r="AA21" i="18"/>
  <c r="AA22" i="18"/>
  <c r="AA23" i="18"/>
  <c r="AA24" i="18"/>
  <c r="AA25" i="18"/>
  <c r="AA26" i="18"/>
  <c r="AA27" i="18"/>
  <c r="AA28" i="18"/>
  <c r="AA29" i="18"/>
  <c r="AA30" i="18"/>
  <c r="AA31" i="18"/>
  <c r="AA32" i="18"/>
  <c r="AA33" i="18"/>
  <c r="AA34" i="18"/>
  <c r="AA35" i="18"/>
  <c r="AA36" i="18"/>
  <c r="AA37" i="18"/>
  <c r="AA38" i="18"/>
  <c r="AA39" i="18"/>
  <c r="AA40" i="18"/>
  <c r="AA41" i="18"/>
  <c r="AA42" i="18"/>
  <c r="AA43" i="18"/>
  <c r="E89" i="4"/>
  <c r="D89" i="4"/>
  <c r="C89" i="4"/>
  <c r="B89" i="4"/>
  <c r="AA3" i="18"/>
  <c r="AA18" i="16"/>
  <c r="AA15" i="16"/>
  <c r="AA4" i="17"/>
  <c r="AA5" i="17"/>
  <c r="AA6" i="17"/>
  <c r="AA7" i="17"/>
  <c r="AA3"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3" i="9"/>
  <c r="AA3" i="16"/>
  <c r="AA4" i="16"/>
  <c r="AA5" i="16"/>
  <c r="AA6" i="16"/>
  <c r="AA7" i="16"/>
  <c r="AA8" i="16"/>
  <c r="AA9" i="16"/>
  <c r="AA10" i="16"/>
  <c r="AA11" i="16"/>
  <c r="AA12" i="16"/>
  <c r="AA13" i="16"/>
  <c r="AA14" i="16"/>
  <c r="AA17"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16" i="16"/>
  <c r="O70" i="4"/>
  <c r="M70" i="4"/>
  <c r="D70" i="4"/>
  <c r="C70" i="4"/>
  <c r="F70" i="4" s="1"/>
  <c r="E70" i="4"/>
  <c r="K79" i="4"/>
  <c r="K78" i="4"/>
  <c r="K75" i="4"/>
  <c r="K74" i="4"/>
  <c r="E51" i="4"/>
  <c r="D51" i="4"/>
  <c r="C51" i="4"/>
  <c r="B51" i="4"/>
  <c r="O51" i="4"/>
  <c r="M51" i="4"/>
  <c r="E32" i="4"/>
  <c r="D32" i="4"/>
  <c r="C32" i="4"/>
  <c r="K60" i="4"/>
  <c r="K59" i="4"/>
  <c r="K56" i="4"/>
  <c r="K55" i="4"/>
  <c r="AA10" i="15"/>
  <c r="AA11" i="15"/>
  <c r="AA12" i="15"/>
  <c r="AA13" i="15"/>
  <c r="AA14" i="15"/>
  <c r="AA15" i="15"/>
  <c r="AA16" i="15"/>
  <c r="AA17" i="15"/>
  <c r="AA18" i="15"/>
  <c r="B32" i="4"/>
  <c r="O32" i="4"/>
  <c r="M32" i="4"/>
  <c r="K41" i="4"/>
  <c r="K40" i="4"/>
  <c r="K37" i="4"/>
  <c r="K36" i="4"/>
  <c r="AA33" i="15"/>
  <c r="AA32" i="15"/>
  <c r="AA31" i="15"/>
  <c r="AA30" i="15"/>
  <c r="AA29" i="15"/>
  <c r="AA28" i="15"/>
  <c r="AA27" i="15"/>
  <c r="AA26" i="15"/>
  <c r="AA25" i="15"/>
  <c r="AA24" i="15"/>
  <c r="AA23" i="15"/>
  <c r="AA22" i="15"/>
  <c r="AA21" i="15"/>
  <c r="AA20" i="15"/>
  <c r="AA19" i="15"/>
  <c r="AA9" i="15"/>
  <c r="AA8" i="15"/>
  <c r="AA7" i="15"/>
  <c r="AA6" i="15"/>
  <c r="AA5" i="15"/>
  <c r="AA4" i="15"/>
  <c r="AA3" i="15"/>
  <c r="AA4" i="11"/>
  <c r="AA5"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 i="11"/>
  <c r="K22" i="4"/>
  <c r="K98" i="4"/>
  <c r="K21" i="4"/>
  <c r="K18" i="4"/>
  <c r="K17" i="4"/>
  <c r="K94" i="4"/>
  <c r="K93" i="4"/>
  <c r="O13" i="4"/>
  <c r="M13" i="4"/>
  <c r="E13" i="4"/>
  <c r="D13" i="4"/>
  <c r="C13" i="4"/>
  <c r="F13" i="4" s="1"/>
  <c r="D76" i="4" l="1"/>
  <c r="I76" i="4" s="1"/>
  <c r="F36" i="4"/>
  <c r="F56" i="4"/>
  <c r="E19" i="4"/>
  <c r="J97" i="4"/>
  <c r="C60" i="4"/>
  <c r="F59" i="4"/>
  <c r="E80" i="4"/>
  <c r="F62" i="4"/>
  <c r="D55" i="4"/>
  <c r="I55" i="4" s="1"/>
  <c r="F93" i="4"/>
  <c r="C75" i="4"/>
  <c r="E22" i="4"/>
  <c r="E39" i="4"/>
  <c r="C21" i="4"/>
  <c r="F89" i="4"/>
  <c r="J21" i="4"/>
  <c r="F100" i="4"/>
  <c r="C18" i="4"/>
  <c r="D24" i="4"/>
  <c r="I24" i="4" s="1"/>
  <c r="E76" i="4"/>
  <c r="D38" i="4"/>
  <c r="I38" i="4" s="1"/>
  <c r="C56" i="4"/>
  <c r="C77" i="4"/>
  <c r="C78" i="4"/>
  <c r="C93" i="4"/>
  <c r="D57" i="4"/>
  <c r="I57" i="4" s="1"/>
  <c r="D74" i="4"/>
  <c r="I74" i="4" s="1"/>
  <c r="D19" i="4"/>
  <c r="I19" i="4" s="1"/>
  <c r="D43" i="4"/>
  <c r="I43" i="4" s="1"/>
  <c r="E43" i="4"/>
  <c r="C74" i="4"/>
  <c r="F19" i="4"/>
  <c r="D22" i="4"/>
  <c r="I22" i="4" s="1"/>
  <c r="D59" i="4"/>
  <c r="I59" i="4" s="1"/>
  <c r="F37" i="4"/>
  <c r="C62" i="4"/>
  <c r="E38" i="4"/>
  <c r="C61" i="4"/>
  <c r="D75" i="4"/>
  <c r="I75" i="4" s="1"/>
  <c r="C99" i="4"/>
  <c r="F17" i="4"/>
  <c r="E17" i="4"/>
  <c r="C39" i="4"/>
  <c r="F41" i="4"/>
  <c r="F95" i="4"/>
  <c r="C76" i="4"/>
  <c r="E61" i="4"/>
  <c r="E24" i="4"/>
  <c r="C20" i="4"/>
  <c r="E18" i="4"/>
  <c r="D79" i="4"/>
  <c r="I79" i="4" s="1"/>
  <c r="C17" i="4"/>
  <c r="H17" i="4" s="1"/>
  <c r="D56" i="4"/>
  <c r="I56" i="4" s="1"/>
  <c r="E41" i="4"/>
  <c r="D42" i="4"/>
  <c r="I42" i="4" s="1"/>
  <c r="J59" i="4"/>
  <c r="E75" i="4"/>
  <c r="E98" i="4"/>
  <c r="C81" i="4"/>
  <c r="N32" i="4"/>
  <c r="J36" i="4" s="1"/>
  <c r="F51" i="4"/>
  <c r="J40" i="4"/>
  <c r="E59" i="4"/>
  <c r="D81" i="4"/>
  <c r="I81" i="4" s="1"/>
  <c r="F43" i="4"/>
  <c r="C100" i="4"/>
  <c r="H100" i="4" s="1"/>
  <c r="F21" i="4"/>
  <c r="H21" i="4" s="1"/>
  <c r="C40" i="4"/>
  <c r="E100" i="4"/>
  <c r="D100" i="4"/>
  <c r="I100" i="4" s="1"/>
  <c r="J78" i="4"/>
  <c r="C57" i="4"/>
  <c r="E74" i="4"/>
  <c r="C59" i="4"/>
  <c r="H59" i="4" s="1"/>
  <c r="C42" i="4"/>
  <c r="C41" i="4"/>
  <c r="E99" i="4"/>
  <c r="C94" i="4"/>
  <c r="E94" i="4"/>
  <c r="F23" i="4"/>
  <c r="F40" i="4"/>
  <c r="C95" i="4"/>
  <c r="C96" i="4"/>
  <c r="E23" i="4"/>
  <c r="D18" i="4"/>
  <c r="I18" i="4" s="1"/>
  <c r="C22" i="4"/>
  <c r="D78" i="4"/>
  <c r="I78" i="4" s="1"/>
  <c r="D17" i="4"/>
  <c r="I17" i="4" s="1"/>
  <c r="E79" i="4"/>
  <c r="F94" i="4"/>
  <c r="E96" i="4"/>
  <c r="C23" i="4"/>
  <c r="E57" i="4"/>
  <c r="N89" i="4"/>
  <c r="J93" i="4" s="1"/>
  <c r="F99" i="4"/>
  <c r="F74" i="4"/>
  <c r="H74" i="4" s="1"/>
  <c r="F81" i="4"/>
  <c r="D41" i="4"/>
  <c r="I41" i="4" s="1"/>
  <c r="D23" i="4"/>
  <c r="I23" i="4" s="1"/>
  <c r="D95" i="4"/>
  <c r="I95" i="4" s="1"/>
  <c r="F20" i="4"/>
  <c r="H20" i="4" s="1"/>
  <c r="E78" i="4"/>
  <c r="F76" i="4"/>
  <c r="H76" i="4" s="1"/>
  <c r="D62" i="4"/>
  <c r="I62" i="4" s="1"/>
  <c r="D60" i="4"/>
  <c r="I60" i="4" s="1"/>
  <c r="E62" i="4"/>
  <c r="F97" i="4"/>
  <c r="F22" i="4"/>
  <c r="E40" i="4"/>
  <c r="D39" i="4"/>
  <c r="I39" i="4" s="1"/>
  <c r="C55" i="4"/>
  <c r="F78" i="4"/>
  <c r="D94" i="4"/>
  <c r="I94" i="4" s="1"/>
  <c r="F39" i="4"/>
  <c r="H39" i="4" s="1"/>
  <c r="F75" i="4"/>
  <c r="D20" i="4"/>
  <c r="I20" i="4" s="1"/>
  <c r="E60" i="4"/>
  <c r="E81" i="4"/>
  <c r="D37" i="4"/>
  <c r="I37" i="4" s="1"/>
  <c r="D40" i="4"/>
  <c r="I40" i="4" s="1"/>
  <c r="C97" i="4"/>
  <c r="E20" i="4"/>
  <c r="F24" i="4"/>
  <c r="C24" i="4"/>
  <c r="D77" i="4"/>
  <c r="I77" i="4" s="1"/>
  <c r="F79" i="4"/>
  <c r="F60" i="4"/>
  <c r="H60" i="4" s="1"/>
  <c r="C79" i="4"/>
  <c r="C38" i="4"/>
  <c r="C37" i="4"/>
  <c r="H37" i="4" s="1"/>
  <c r="E95" i="4"/>
  <c r="E36" i="4"/>
  <c r="D98" i="4"/>
  <c r="I98" i="4" s="1"/>
  <c r="E97" i="4"/>
  <c r="C98" i="4"/>
  <c r="C36" i="4"/>
  <c r="H36" i="4" s="1"/>
  <c r="D96" i="4"/>
  <c r="I96" i="4" s="1"/>
  <c r="D21" i="4"/>
  <c r="I21" i="4" s="1"/>
  <c r="F42" i="4"/>
  <c r="F58" i="4"/>
  <c r="E58" i="4"/>
  <c r="E42" i="4"/>
  <c r="E77" i="4"/>
  <c r="F57" i="4"/>
  <c r="C19" i="4"/>
  <c r="C80" i="4"/>
  <c r="D99" i="4"/>
  <c r="I99" i="4" s="1"/>
  <c r="D61" i="4"/>
  <c r="I61" i="4" s="1"/>
  <c r="F61" i="4"/>
  <c r="H61" i="4" s="1"/>
  <c r="F18" i="4"/>
  <c r="H18" i="4" s="1"/>
  <c r="E21" i="4"/>
  <c r="E63" i="4"/>
  <c r="C58" i="4"/>
  <c r="E37" i="4"/>
  <c r="F98" i="4"/>
  <c r="F38" i="4"/>
  <c r="D93" i="4"/>
  <c r="I93" i="4" s="1"/>
  <c r="D58" i="4"/>
  <c r="I58" i="4" s="1"/>
  <c r="F80" i="4"/>
  <c r="F96" i="4"/>
  <c r="D97" i="4"/>
  <c r="I97" i="4" s="1"/>
  <c r="D80" i="4"/>
  <c r="I80" i="4" s="1"/>
  <c r="E56" i="4"/>
  <c r="E93" i="4"/>
  <c r="D36" i="4"/>
  <c r="I36" i="4" s="1"/>
  <c r="F77" i="4"/>
  <c r="H77" i="4" s="1"/>
  <c r="C43" i="4"/>
  <c r="F32" i="4"/>
  <c r="N13" i="4"/>
  <c r="J17" i="4" s="1"/>
  <c r="H75" i="4"/>
  <c r="H62" i="4"/>
  <c r="N51" i="4"/>
  <c r="J55" i="4" s="1"/>
  <c r="N70" i="4"/>
  <c r="J74" i="4" s="1"/>
  <c r="E55" i="4"/>
  <c r="F55" i="4"/>
  <c r="H95" i="4" l="1"/>
  <c r="H40" i="4"/>
  <c r="H56" i="4"/>
  <c r="H98" i="4"/>
  <c r="H93" i="4"/>
  <c r="H23" i="4"/>
  <c r="H24" i="4"/>
  <c r="H43" i="4"/>
  <c r="H96" i="4"/>
  <c r="H55" i="4"/>
  <c r="H78" i="4"/>
  <c r="H19" i="4"/>
  <c r="H41" i="4"/>
  <c r="H79" i="4"/>
  <c r="H99" i="4"/>
  <c r="H42" i="4"/>
  <c r="H80" i="4"/>
  <c r="H58" i="4"/>
  <c r="H38" i="4"/>
  <c r="H97" i="4"/>
  <c r="H22" i="4"/>
  <c r="H94" i="4"/>
  <c r="H81" i="4"/>
  <c r="H57" i="4"/>
  <c r="D63" i="4" l="1"/>
  <c r="G51" i="4" s="1"/>
  <c r="D25" i="4"/>
  <c r="G13" i="4" s="1"/>
  <c r="D44" i="4"/>
  <c r="G32" i="4" s="1"/>
  <c r="D82" i="4"/>
  <c r="G70" i="4" s="1"/>
  <c r="D101" i="4"/>
  <c r="G89" i="4" s="1"/>
</calcChain>
</file>

<file path=xl/sharedStrings.xml><?xml version="1.0" encoding="utf-8"?>
<sst xmlns="http://schemas.openxmlformats.org/spreadsheetml/2006/main" count="4670" uniqueCount="2259">
  <si>
    <t>Internal Revenue Service</t>
  </si>
  <si>
    <t>Office of Safeguards</t>
  </si>
  <si>
    <t xml:space="preserve"> ▪ SCSEM Subject: SQL Server</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</si>
  <si>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</si>
  <si>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</si>
  <si>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</si>
  <si>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</si>
  <si>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</si>
  <si>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</si>
  <si>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</si>
  <si>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</si>
  <si>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</si>
  <si>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</si>
  <si>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</si>
  <si>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</si>
  <si>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</si>
  <si>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</si>
  <si>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</si>
  <si>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</si>
  <si>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</si>
  <si>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</si>
  <si>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</si>
  <si>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</si>
  <si>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</si>
  <si>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</si>
  <si>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</si>
  <si>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</si>
  <si>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</si>
  <si>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</si>
  <si>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</si>
  <si>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</si>
  <si>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</si>
  <si>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</si>
  <si>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</si>
  <si>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</si>
  <si>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</si>
  <si>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</si>
  <si>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</si>
  <si>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</si>
  <si>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SQL 2012 Test Results</t>
  </si>
  <si>
    <t xml:space="preserve">       Use this box if SQL 2012 tests were conducted.</t>
  </si>
  <si>
    <t>This table calculates all tests in the Gen Test Cases + SQL 2012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</si>
  <si>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</si>
  <si>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</si>
  <si>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</si>
  <si>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</si>
  <si>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</si>
  <si>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</si>
  <si>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</si>
  <si>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</si>
  <si>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</si>
  <si>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</si>
  <si>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</si>
  <si>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</si>
  <si>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</si>
  <si>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</si>
  <si>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</si>
  <si>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</si>
  <si>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</si>
  <si>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</si>
  <si>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</si>
  <si>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</si>
  <si>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</si>
  <si>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</si>
  <si>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3. SQL 2014 Test Results</t>
  </si>
  <si>
    <t xml:space="preserve">       Use this box if SQL 2014 tests were conducted.</t>
  </si>
  <si>
    <t>This table calculates all tests in the Gen Test Cases + SQL 2014 Tests Cases tabs.</t>
  </si>
  <si>
    <t>4. SQL 2016 Test Results</t>
  </si>
  <si>
    <t xml:space="preserve">       Use this box if SQL 2016 tests were conducted.</t>
  </si>
  <si>
    <t>This table calculates all tests in the Gen Test Cases + SQL 2016 Tests Cases tabs.</t>
  </si>
  <si>
    <t>5. SQL 2017 Test Results</t>
  </si>
  <si>
    <t xml:space="preserve">       Use this box if SQL 2017 tests were conducted.</t>
  </si>
  <si>
    <t>This table calculates all tests in the Gen Test Cases + SQL 2017 Tests Cases tabs.</t>
  </si>
  <si>
    <t>6.  SQL 2019 Test Results</t>
  </si>
  <si>
    <t xml:space="preserve">       Use this box if SQL 2008 tests were conducted.</t>
  </si>
  <si>
    <t>This table calculates all tests in the Gen Test Cases + SQL 2019 Tests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</si>
  <si>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</si>
  <si>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</si>
  <si>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</si>
  <si>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</si>
  <si>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</si>
  <si>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</si>
  <si>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</si>
  <si>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</si>
  <si>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</si>
  <si>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</si>
  <si>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</si>
  <si>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</si>
  <si>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</si>
  <si>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</si>
  <si>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</si>
  <si>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</si>
  <si>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</si>
  <si>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</si>
  <si>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</si>
  <si>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</si>
  <si>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</si>
  <si>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</si>
  <si>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</si>
  <si>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</si>
  <si>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</si>
  <si>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</si>
  <si>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</si>
  <si>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</si>
  <si>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</si>
  <si>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</si>
  <si>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</si>
  <si>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</si>
  <si>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</si>
  <si>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</si>
  <si>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</si>
  <si>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</si>
  <si>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</si>
  <si>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</si>
  <si>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</si>
  <si>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</si>
  <si>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</si>
  <si>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</si>
  <si>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</si>
  <si>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</si>
  <si>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</si>
  <si>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</si>
  <si>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</si>
  <si>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</si>
  <si>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</si>
  <si>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</si>
  <si>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</si>
  <si>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</si>
  <si>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</si>
  <si>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</si>
  <si>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</si>
  <si>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</si>
  <si>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</si>
  <si>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</si>
  <si>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r>
      <t xml:space="preserve">Issue Code Mapping (Select </t>
    </r>
    <r>
      <rPr>
        <b/>
        <u/>
        <sz val="10"/>
        <rFont val="Arial"/>
        <family val="2"/>
      </rPr>
      <t>one</t>
    </r>
    <r>
      <rPr>
        <b/>
        <sz val="10"/>
        <rFont val="Arial"/>
        <family val="2"/>
      </rPr>
      <t xml:space="preserve"> to enter in column L)</t>
    </r>
  </si>
  <si>
    <t>Risk Rating (Do Not Edit)</t>
  </si>
  <si>
    <t>SQLGEN-01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</si>
  <si>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</si>
  <si>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</si>
  <si>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</si>
  <si>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</si>
  <si>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Determine if the database version is a supported release.  Refer to the vendors support website to verify that support for it has not expired.  
</t>
  </si>
  <si>
    <t xml:space="preserve">Support for the installed version has not expired.  Security updates or hot fixes are available to address any security flaws discovered.  </t>
  </si>
  <si>
    <t>Verify they are running a supported Service Pack Level as well.</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</si>
  <si>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</si>
  <si>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</si>
  <si>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</si>
  <si>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SQLGEN-02</t>
  </si>
  <si>
    <t>AC-2</t>
  </si>
  <si>
    <t>Account Management</t>
  </si>
  <si>
    <t xml:space="preserve">Verify the agency has implemented an account management process for the Database.
</t>
  </si>
  <si>
    <t xml:space="preserve">Interview the DBA (Database Administrator) to verify account management processes exist and are implemented for user and system account creation, termination, and expiration.
</t>
  </si>
  <si>
    <t xml:space="preserve">An account management process exists and has been implemented for approving account access to the database under the agency defined authentication method. </t>
  </si>
  <si>
    <t>Significant</t>
  </si>
  <si>
    <t>HAC37</t>
  </si>
  <si>
    <t>HAC37: Account management procedures are not implemented</t>
  </si>
  <si>
    <t>SQLGEN-03</t>
  </si>
  <si>
    <t>SC-4</t>
  </si>
  <si>
    <t>Information in Shared System Resource</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</si>
  <si>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</si>
  <si>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</si>
  <si>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</si>
  <si>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</si>
  <si>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</si>
  <si>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</si>
  <si>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SQLGEN-04</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</si>
  <si>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</si>
  <si>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</si>
  <si>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</si>
  <si>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</si>
  <si>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</si>
  <si>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</si>
  <si>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</si>
  <si>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SQLGEN-05</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</si>
  <si>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</si>
  <si>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</si>
  <si>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</si>
  <si>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</si>
  <si>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</si>
  <si>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</si>
  <si>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</si>
  <si>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SQLGEN-06</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</si>
  <si>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</si>
  <si>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</si>
  <si>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</si>
  <si>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</si>
  <si>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</si>
  <si>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</si>
  <si>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</si>
  <si>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age is too short</t>
  </si>
  <si>
    <t>SQLGEN-07</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</si>
  <si>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</si>
  <si>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</si>
  <si>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</si>
  <si>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HPW12</t>
  </si>
  <si>
    <t>HPW12: Passwords do not meet complexity requirements</t>
  </si>
  <si>
    <t>SQLGEN-08</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</si>
  <si>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</si>
  <si>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</si>
  <si>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</si>
  <si>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</si>
  <si>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</si>
  <si>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</si>
  <si>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SQLGEN-09</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</si>
  <si>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</si>
  <si>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</si>
  <si>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</si>
  <si>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</si>
  <si>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HPW6: Password history is insufficient</t>
  </si>
  <si>
    <t>SQLGEN-10</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</si>
  <si>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</si>
  <si>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</si>
  <si>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</si>
  <si>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</si>
  <si>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</si>
  <si>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</si>
  <si>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HSC42</t>
  </si>
  <si>
    <t>HSC42: Encryption capabilities do not meet the latest FIPS 140 requirements</t>
  </si>
  <si>
    <t>SQLGEN-11</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</si>
  <si>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</si>
  <si>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</si>
  <si>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</si>
  <si>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</si>
  <si>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</si>
  <si>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</si>
  <si>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</si>
  <si>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SQLGEN-12</t>
  </si>
  <si>
    <t>Verify account access is approved and reviewed.</t>
  </si>
  <si>
    <t>Interview database administrator or security administrator and determine how often DBA accounts are reviewed.</t>
  </si>
  <si>
    <t xml:space="preserve">DBA accounts are reviewed at least semi-annually for compliance with account management requirements. </t>
  </si>
  <si>
    <t>HAC8</t>
  </si>
  <si>
    <t>HAC8: Accounts are not reviewed periodically for proper privileges</t>
  </si>
  <si>
    <t>SQLGEN-13</t>
  </si>
  <si>
    <t>Verify appropriate roles have been assigned to users.</t>
  </si>
  <si>
    <t>Determine if appropriate roles have been assigned.</t>
  </si>
  <si>
    <t>Varying level of roles have been established for access with no user having too high of privileges than necessary.</t>
  </si>
  <si>
    <t>HAC9
HAC11</t>
  </si>
  <si>
    <t>HAC9: Accounts have not been created using user roles
HAC11: User access was not established with concept of least privilege</t>
  </si>
  <si>
    <t>SQLGEN-14</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</si>
  <si>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</si>
  <si>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</si>
  <si>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</si>
  <si>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</si>
  <si>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</si>
  <si>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Limited</t>
  </si>
  <si>
    <t>HCM2
HAC4</t>
  </si>
  <si>
    <t>HCM2: FTI is not properly labeled on-screen
HAC4: FTI is not labeled and is commingled with non-FTI</t>
  </si>
  <si>
    <t>SQLGEN-15</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</si>
  <si>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</si>
  <si>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</si>
  <si>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</si>
  <si>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</si>
  <si>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</si>
  <si>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HAU5
HAU17
HAU2</t>
  </si>
  <si>
    <t>HAU5: Auditing is not performed on all data tables containing FTI
HAU17: Audit logs do not capture sufficient auditable events
HAU2: No auditing is being performed on the system</t>
  </si>
  <si>
    <t>SQLGEN-16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</si>
  <si>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</si>
  <si>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</si>
  <si>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</si>
  <si>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</si>
  <si>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</si>
  <si>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</si>
  <si>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</si>
  <si>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SQLGEN-17</t>
  </si>
  <si>
    <t>AU-8</t>
  </si>
  <si>
    <t>Time Stamps</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</si>
  <si>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</si>
  <si>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</si>
  <si>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 xml:space="preserve">1-2. The DB and audit records are synchronized with the agency's authoritative time server. </t>
  </si>
  <si>
    <t>HAU11
HAU12</t>
  </si>
  <si>
    <t>HAU11: NTP is not properly implemented
HAU12: Audit records are not time stamped</t>
  </si>
  <si>
    <t>SQLGEN-18</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</si>
  <si>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</si>
  <si>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</si>
  <si>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</si>
  <si>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</si>
  <si>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</si>
  <si>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</si>
  <si>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</si>
  <si>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SQLGEN-19</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</si>
  <si>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</si>
  <si>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</si>
  <si>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</si>
  <si>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</si>
  <si>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</si>
  <si>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HAC12</t>
  </si>
  <si>
    <t>HAC12: Separation of duties is not in place</t>
  </si>
  <si>
    <t>SQLGEN-20</t>
  </si>
  <si>
    <t>AC-12</t>
  </si>
  <si>
    <t>Session Termination</t>
  </si>
  <si>
    <t>Verify the DB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</si>
  <si>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</si>
  <si>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</si>
  <si>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</si>
  <si>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</si>
  <si>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SQLGEN-21</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</si>
  <si>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</si>
  <si>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</si>
  <si>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</si>
  <si>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</si>
  <si>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</si>
  <si>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SQLGEN-22</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</si>
  <si>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</si>
  <si>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</si>
  <si>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</si>
  <si>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</si>
  <si>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</si>
  <si>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</si>
  <si>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</si>
  <si>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</si>
  <si>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</si>
  <si>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Section Title</t>
  </si>
  <si>
    <t>Finding Statement (Internal Use Only)</t>
  </si>
  <si>
    <t>Criticality</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</si>
  <si>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</si>
  <si>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</si>
  <si>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</si>
  <si>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</si>
  <si>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</si>
  <si>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 xml:space="preserve">Remediation Statement (Internal Use Only)         </t>
  </si>
  <si>
    <t>CAP Request Statement (Internal Use Only)</t>
  </si>
  <si>
    <t>SQL12-01</t>
  </si>
  <si>
    <t>SI-2</t>
  </si>
  <si>
    <t>Flaw Remediation</t>
  </si>
  <si>
    <t>Install the Latest SQL Server Service Packs and Hotfixes</t>
  </si>
  <si>
    <t>SQL Server patches contain program updates that fix security and product functionality issues found in the software. These patches can be installed with a hotfix which is a single patch, a cumulative update which is a small group of patches or a service pack which is a large collection of patches.
The SQL Server version and patch levels should be the most recent compatible with the organizations' operational needs</t>
  </si>
  <si>
    <t>To determine the SQL Server service pack level, run the following code snippet.
SELECT SERVERPROPERTY('ProductLevel') as SP_installed, SERVERPROPERTY('ProductVersion') as Version; 
First column returns the installed Service Pack level, the second is the exact build number.</t>
  </si>
  <si>
    <t>The latest security patches are installed.</t>
  </si>
  <si>
    <t xml:space="preserve">Latest security patches have not been applied to the system.  </t>
  </si>
  <si>
    <r>
      <rPr>
        <b/>
        <sz val="10"/>
        <rFont val="Arial"/>
        <family val="2"/>
      </rPr>
      <t>End of General Support:</t>
    </r>
    <r>
      <rPr>
        <sz val="10"/>
        <rFont val="Arial"/>
        <family val="2"/>
      </rPr>
      <t xml:space="preserve">
Mainstream SQL 2012 Server 07/11/2017 
Extended Support 07/12/2022</t>
    </r>
  </si>
  <si>
    <t>HSI2
HSI27</t>
  </si>
  <si>
    <t>HSI2: System patch level is insufficient
HSI27: Critical security patches have not been applied</t>
  </si>
  <si>
    <t>Using the most recent SQL Server software, along with all applicable patches can help limit the possibilities for vulnerabilities in the software, the installation version and/or patches applied during setup should be established according to the needs of the organization.</t>
  </si>
  <si>
    <t>Identify the current version and patch level of your SQL Server instances and ensure they contain the latest security fixes. Make sure to test these fixes in your test environments before updating production instances.
The most recent SQL Server patches can be found here:
Hotfixes and Cumulative updates: http://blogs.msdn.com/b/sqlreleaseservices/ [http://blogs.msdn.com/b/sqlreleaseservices/]
Service Packs: http://support.microsoft.com/kb/968382 [http://support.microsoft.com/kb/968382]</t>
  </si>
  <si>
    <t>Install the latest security patches and hotfixes from the vendor.</t>
  </si>
  <si>
    <t>To close this finding, please provide a screenshot of the updated SQL version and its patch within the agency's CAP.</t>
  </si>
  <si>
    <t>SQL12-02</t>
  </si>
  <si>
    <t>CM-7</t>
  </si>
  <si>
    <t>Least Functionality</t>
  </si>
  <si>
    <t>Install on dedicated single-function member servers</t>
  </si>
  <si>
    <t>It is recommended that SQL Server software be installed on a dedicated server. This architectural consideration affords security flexibility in that the database server can be placed on a separate subnet allowing access only from particular hosts and over particular protocols. Degrees of availability are easier to achieve as well - over time, an enterprise can move from a single database server to a failover to a cluster using load balancing or to some combination thereof.</t>
  </si>
  <si>
    <t>Ensure that no other roles are enabled for the underlying operating system and that no excess tooling is installed, per enterprise policy.</t>
  </si>
  <si>
    <t>SQL Server is installed on a dedicated server.  Excess tooling and/or unnecessary roles have been removed from the underlying operating system.</t>
  </si>
  <si>
    <t xml:space="preserve">SQL Server is not installed on a dedicated server. </t>
  </si>
  <si>
    <t>HCM32</t>
  </si>
  <si>
    <t>HCM32: The device is inappropriately used to serve multiple functions</t>
  </si>
  <si>
    <t>It is easier to manage (i.e. reduce) the attack surface of the server hosting SQL Server software if the only surfaces to consider are the underlying operating system, SQL Server itself, and any security/operational tooling that may additionally be installed. As noted in the description, availability can be more easily addressed if the database is on a dedicated server.</t>
  </si>
  <si>
    <t>Uninstall excess tooling and/or remove unnecessary roles from the underlying operating system.</t>
  </si>
  <si>
    <t>Install the SQL instance on a dedicated server and uninstall excess tooling and/or remove unnecessary roles from the underlying operating system.</t>
  </si>
  <si>
    <t>To close this finding, please provide a screenshot of the updated SQL version and screen shots of existing roles and tools within the agency's CAP.</t>
  </si>
  <si>
    <t>SQL12-03</t>
  </si>
  <si>
    <t>Test (Automated)</t>
  </si>
  <si>
    <t>Set the 'Ad Hoc Distributed Queries' Server Configuration Option to 0</t>
  </si>
  <si>
    <t>Ad Hoc Distributed Queries Allow users to query data and execute statements on external data sources. This functionality should be disabled.</t>
  </si>
  <si>
    <t>Run the following T-SQL command:
SELECT name, CAST(value as int) as value_configured, CAST(value_in_use as int) as value_in_use 
FROM sys.configurations 
WHERE name = 'ad hoc distributed queries'; 
Both value columns must show 0.</t>
  </si>
  <si>
    <t>T-SQL: "0" is returned for both columns.</t>
  </si>
  <si>
    <t>The 'Ad Hoc Distributed Queries' Server Configuration Option has not been set to 0.</t>
  </si>
  <si>
    <t>HCM45</t>
  </si>
  <si>
    <t>HCM45: System configuration provides additional attack surface</t>
  </si>
  <si>
    <t>This feature can be used to remotely access and exploit vulnerabilities on remote SQL Server instances and to run unsafe Visual Basic for Application functions.</t>
  </si>
  <si>
    <t>Run the following T-SQL command:
EXECUTE sp_configure 'show advanced options', 1;
RECONFIGURE;
EXECUTE sp_configure 'Ad Hoc Distributed Queries', 0;
RECONFIGURE;
GO
EXECUTE sp_configure 'show advanced options', 0;
RECONFIGURE;</t>
  </si>
  <si>
    <t>Set the 'Ad Hoc Distributed Queries' Server Configuration Option to '0'.  One method for implementing the recommended state is to execute the following T-SQL statement from the command prompt:
EXECUTE sp_configure 'show advanced options', 1;
RECONFIGURE;
EXECUTE sp_configure 'Ad Hoc Distributed Queries', 0;
RECONFIGURE;
GO
EXECUTE sp_configure 'show advanced options', 0;
RECONFIGURE;</t>
  </si>
  <si>
    <t>To close this finding, please provide a screenshot of the 'Ad Hoc Distributed Queries' server configuration option parameters within the agency's CAP.</t>
  </si>
  <si>
    <t>SQL12-04</t>
  </si>
  <si>
    <t>Set the 'CLR Enabled' Server Configuration Option to 0</t>
  </si>
  <si>
    <t>The CLR enabled option specifies whether user assemblies can be run by SQL Server.</t>
  </si>
  <si>
    <t>Run the following T-SQL command:
SELECT name, 
CAST(value as int) as value_configured, 
CAST(value_in_use as int) as value_in_use 
FROM sys.configurations 
WHERE name = 'clr enabled'; 
Both value columns must show 0.</t>
  </si>
  <si>
    <t>The 'CLR Enabled' Server Configuration Option has not been set to 0.</t>
  </si>
  <si>
    <t>Enabling use of CLR assemblies widens the attack surface of SQL Server and puts it at risk from both inadvertent and malicious assemblies.</t>
  </si>
  <si>
    <t>Run the following T-SQL command:
EXECUTE sp_configure 'clr enabled', 0;
RECONFIGURE;</t>
  </si>
  <si>
    <t>Set the 'CLR Enabled' Server Configuration Option to 0.  One method for implementing the recommended state is to execute the following T-SQL statement from the command prompt:
EXECUTE sp_configure 'clr enabled', 0;
RECONFIGURE;</t>
  </si>
  <si>
    <t>To close this finding, please provide a screenshot of the 'CLR Enabled'' server configuration option parameters within the agency's CAP.</t>
  </si>
  <si>
    <t>SQL12-05</t>
  </si>
  <si>
    <t>Set the 'Cross DB Ownership Chaining' Server Configuration Option to 0</t>
  </si>
  <si>
    <t>This option allows controlling cross-database ownership chaining across all databases at the instance (or server) level.</t>
  </si>
  <si>
    <t>Run the following T-SQL command:
SELECT name, 
 CAST(value as int) as value_configured, 
 CAST(value_in_use as int) as value_in_use 
FROM sys.configurations 
WHERE name = 'Cross db ownership chaining'; 
Both value columns must show 0.</t>
  </si>
  <si>
    <t>The 'Cross DB Ownership Chaining' Server Configuration Option has not been set to 0.</t>
  </si>
  <si>
    <t>When enabled, this option allows a member of the db_owner role in a database to gain access to objects owned by a login in any other database, causing an unnecessary information disclosure. When required, cross-database ownership chaining should only be enabled for the specific databases requiring it instead of at the instance level for all databases by using the ALTER DATABASE  SET DB_CHAINING ON command. This database option may not be changed on the master, model, or tempdb system databases.</t>
  </si>
  <si>
    <t>Run the following T-SQL command:
EXECUTE sp_configure 'Cross db ownership chaining', 0;
RECONFIGURE;
GO</t>
  </si>
  <si>
    <t>Set the 'Cross DB Ownership Chaining' Server Configuration Option to 0.  One method for implementing the recommended state is to execute the following T-SQL statement from the command prompt:
EXECUTE sp_configure 'cross db ownership chaining', 0;
RECONFIGURE;
GO</t>
  </si>
  <si>
    <t>To close this finding, please provide a screenshot of the 'Cross DB Ownership Chaining' server configuration option parameters within the agency's CAP.</t>
  </si>
  <si>
    <t>SQL12-06</t>
  </si>
  <si>
    <t>AC-6</t>
  </si>
  <si>
    <t>Least Privilege</t>
  </si>
  <si>
    <t>Set the 'Database Mail XPs' Server Configuration Option to 0</t>
  </si>
  <si>
    <t>This option controls the generation and transmission of email messages from SQL Server.</t>
  </si>
  <si>
    <t>Run the following T-SQL command:
SELECT name, 
 CAST(value as int) as value_configured, 
 CAST(value_in_use as int) as value_in_use 
FROM sys.configurations 
WHERE name = 'Database Mail XPs'; 
Both value columns must show 0.</t>
  </si>
  <si>
    <t>The 'Database Mail XPs' Server Configuration Option has not been set to 0.</t>
  </si>
  <si>
    <t>HCM10</t>
  </si>
  <si>
    <t>HCM10: System has unneeded functionality installed</t>
  </si>
  <si>
    <t>Disabling Database Mail reduces the SQL Server surface, eliminates a DOS attack vector and channel to exfiltrate data from the database server to a remote host.</t>
  </si>
  <si>
    <t>Run the following T-SQL command:
EXECUTE sp_configure 'show advanced options', 1;
RECONFIGURE;
EXECUTE sp_configure 'Database Mail XPs', 0;
RECONFIGURE;
GO
EXECUTE sp_configure 'show advanced options', 0;
RECONFIGURE;</t>
  </si>
  <si>
    <t>Set the 'Database Mail XPs' Server Configuration Option to 0.  One method for implementing the recommended state is to execute the following T-SQL statement from the command prompt:
EXECUTE sp_configure 'show advanced options', 1;
RECONFIGURE;
EXECUTE sp_configure 'Database Mail XPs', 0;
RECONFIGURE;
GO
EXECUTE sp_configure 'show advanced options', 0;
RECONFIGURE;</t>
  </si>
  <si>
    <t>To close this finding, please provide a screenshot of the 'Database Mail XPs' server configuration option parameters within the agency's CAP.</t>
  </si>
  <si>
    <t>SQL12-07</t>
  </si>
  <si>
    <t>Set the 'Ole Automation Procedures' Server Configuration Option to 0</t>
  </si>
  <si>
    <t>Extended stored procedures that allow SQL Server users to execute functions external to SQL Server.</t>
  </si>
  <si>
    <t>Run the following T-SQL command:
SELECT name, 
 CAST(value as int) as value_configured, 
 CAST(value_in_use as int) as value_in_use 
FROM sys.configurations 
WHERE name = 'Ole Automation Procedures';
Both value columns must show 0.</t>
  </si>
  <si>
    <t>The 'Ole Automation Procedures' Server Configuration Option has not been set to 0.</t>
  </si>
  <si>
    <t>Enabling this option will increase the attack surface of SQL Server and allow users to execute functions in the security context of SQL Server.</t>
  </si>
  <si>
    <t>Run the following T-SQL command:
EXECUTE sp_configure 'show advanced options', 1;
RECONFIGURE;
EXECUTE sp_configure 'Ole Automation Procedures', 0;
RECONFIGURE;
GO
EXECUTE sp_configure 'show advanced options', 0;
RECONFIGURE;</t>
  </si>
  <si>
    <t>Set the 'Ole Automation Procedures' Server Configuration Option to 0.  One method for implementing the recommended state is to execute the following T-SQL statement from the command prompt:
EXECUTE sp_configure 'show advanced options', 1;
RECONFIGURE;
EXECUTE sp_configure 'Ole Automation Procedures', 0;
RECONFIGURE;
GO
EXECUTE sp_configure 'show advanced options', 0;
RECONFIGURE;</t>
  </si>
  <si>
    <t>To close this finding, please provide a screenshot of the 'Ole Automation Procedures' server configuration option parameters within the agency's CAP.</t>
  </si>
  <si>
    <t>SQL12-08</t>
  </si>
  <si>
    <t>Set the 'Remote Access' Server Configuration Option to 0</t>
  </si>
  <si>
    <t>Enables the execution of local stored procedures on remote servers or remote stored procedures on local server.</t>
  </si>
  <si>
    <t>Run the following T-SQL command:
SELECT name, 
 CAST(value as int) as value_configured, 
 CAST(value_in_use as int) as value_in_use 
FROM sys.configurations 
WHERE name = 'Remote access'; 
Both value columns must show 0.</t>
  </si>
  <si>
    <t>The 'Remote Access' Server Configuration Option has not been set to 0.</t>
  </si>
  <si>
    <t>HSC17</t>
  </si>
  <si>
    <t>HSC17: Denial of Service protection settings are not configured</t>
  </si>
  <si>
    <t>Functionality can be abused to launch a Denial-of-Service (DoS) attack on remote servers by off-loading query processing to a target.</t>
  </si>
  <si>
    <t>Run the following T-SQL command:
EXECUTE sp_configure 'show advanced options', 1;
RECONFIGURE;
EXECUTE sp_configure 'Remote access', 0;
RECONFIGURE;
GO
EXECUTE sp_configure 'show advanced options', 0;
RECONFIGURE;</t>
  </si>
  <si>
    <t>Set the 'Remote Access' Server Configuration Option to 0.  One method for implementing the recommended state is to execute the following T-SQL statement from the command:
EXECUTE sp_configure 'show advanced options', 1;
RECONFIGURE;
EXECUTE sp_configure 'remote access', 0;
RECONFIGURE;
GO
EXECUTE sp_configure 'show advanced options', 0;
RECONFIGURE;
Restart the Database Engine.</t>
  </si>
  <si>
    <t>To close this finding, please provide a screenshot of the 'Remote Access' server configuration option parameters within the agency's CAP.</t>
  </si>
  <si>
    <t>SQL12-09</t>
  </si>
  <si>
    <t>Set the 'Remote Admin Connections' Server Configuration Option to 0</t>
  </si>
  <si>
    <t>This setting controls whether a client application on a remote computer can use the Dedicated Administrator Connection (DAC).</t>
  </si>
  <si>
    <t>Run the following T-SQL command:
USE master;
GO
SELECT name, 
 CAST(value as int) as value_configured, 
 CAST(value_in_use as int) as value_in_use 
FROM sys.configurations 
WHERE name = 'Remote admin connections'
AND SERVERPROPERTY('IsClustered') = 0;
If no data is returned, the instance is a cluster and this recommendation is not applicable. If data is returned, then both the value columns must show 0.</t>
  </si>
  <si>
    <t>If no data is returned, the instance is a cluster and the control is N/A
If data is returned, then both the column values must show 0.</t>
  </si>
  <si>
    <t>The 'Remote Admin Connections' Server Configuration Option has not been set to 0.</t>
  </si>
  <si>
    <t>The Dedicated Administrator Connection (DAC) lets an administrator access a running server to execute diagnostic functions or Transact-SQL statements, or to troubleshoot problems on the server, even when the server is locked or running in an abnormal state and not responding to a SQL Server Database Engine connection. In a cluster scenario the administrator may not actually be logged on to the same node that is currently hosting the SQL Server instance and thus is considered "remote". Therefore this setting should usually be enabled (1) for SQL Server failover clusters; otherwise it should be disabled (0) which is the default.</t>
  </si>
  <si>
    <t>Run the following T-SQL command on non-clustered installations:
EXECUTE sp_configure 'Remote admin connections', 0; 
RECONFIGURE; 
GO</t>
  </si>
  <si>
    <t>Set the 'Remote Admin Connections' Server Configuration Option to 0.  One method for implementing the recommended state is to execute the following T-SQL statement from the command prompt on non-clustered environments:
EXECUTE sp_configure 'remote admin connections', 0;
RECONFIGURE;
GO</t>
  </si>
  <si>
    <t>To close this finding, please provide a screenshot of the 'Remote Admin Connections' server configuration option parameters within the agency's CAP.</t>
  </si>
  <si>
    <t>SQL12-10</t>
  </si>
  <si>
    <t>Set the 'Scan For Startup Procs' Server Configuration Option to 0</t>
  </si>
  <si>
    <t>This option causes SQL Server to scan for and automatically run all stored procedures that are set to execute upon service startup.</t>
  </si>
  <si>
    <t>Run the following T-SQL command:
SELECT name, 
 CAST(value as int) as value_configured, 
 CAST(value_in_use as int) as value_in_use 
FROM sys.configurations 
WHERE name = 'Scan for startup procs'; 
Both value columns must show 0.</t>
  </si>
  <si>
    <t>The 'Scan For Startup Procs' Server Configuration Option has not been set to 0.</t>
  </si>
  <si>
    <t>Enforcing this control reduces the threat of an entity leveraging these facilities for malicious purposes.</t>
  </si>
  <si>
    <t>Run the following T-SQL command:
EXECUTE sp_configure 'show advanced options', 1;
RECONFIGURE;
EXECUTE sp_configure 'Scan for startup procs', 0;
RECONFIGURE;
GO
EXECUTE sp_configure 'show advanced options', 0;
RECONFIGURE;</t>
  </si>
  <si>
    <t>Set the 'Scan For Startup Procs' Server Configuration Option to 0.  One method for implementing the recommended state is to execute the following T-SQL statement from the command prompt:
EXECUTE sp_configure 'show advanced options', 1;
RECONFIGURE;
EXECUTE sp_configure 'scan for startup procs', 0;
RECONFIGURE;
GO
EXECUTE sp_configure 'show advanced options', 0;
RECONFIGURE;
Restart the Database Engine.</t>
  </si>
  <si>
    <t>To close this finding, please provide a screenshot of the 'Scan For Startup Procs' server configuration option parameters within the agency's CAP.</t>
  </si>
  <si>
    <t>SQL12-11</t>
  </si>
  <si>
    <t>Set the 'Trustworthy' Database Property to Off</t>
  </si>
  <si>
    <t>The TRUSTWORTHY option allows database objects to access objects in other database under certain circumstances.</t>
  </si>
  <si>
    <t>Run the following T-SQL query to list the database with a Trustworthy database property value of ON:
SELECT name
FROM sys.databases
WHERE is_trustworthy_on = 1
AND name != 'msdb'
AND state = 0;</t>
  </si>
  <si>
    <t>The 'Trustworthy' Database Property option has not been set to 'Off'.</t>
  </si>
  <si>
    <t>Provides protection from malicious CLR assemblies or extended procedures.</t>
  </si>
  <si>
    <t>Execute the following statement against the database:
ALTER DATABASE __
SET TRUSTWORTHY OFF;</t>
  </si>
  <si>
    <t>Set the 'Trustworthy' Database Property option to 'Off'.0.  One method for implementing the recommended state is to execute the following T-SQL statement from the command prompt for all databases returned by the audit procedure:
ALTER DATABASE [__] SET TRUSTWORTHY OFF;</t>
  </si>
  <si>
    <t>To close this finding, please provide a screenshot of the 'Trustworthy' Database Property option configuration parameters within the agency's CAP.</t>
  </si>
  <si>
    <t>SQL12-12</t>
  </si>
  <si>
    <t>Disable Unnecessary SQL Server Protocols</t>
  </si>
  <si>
    <t>SQL Server supports Shared Memory, Named Pipes, TCP/IP and VIA protocols. However, SQL Server should be configured to use the bare minimum required based on the organization's needs.</t>
  </si>
  <si>
    <t>Open SQL Server Configuration Manager; go to the SQL Server Network Configuration. Ensure that only required protocols are enabled.</t>
  </si>
  <si>
    <t>Only required protocols should be enabled.</t>
  </si>
  <si>
    <t xml:space="preserve">Unnecessary SQL Server Protocols have not been disabled. </t>
  </si>
  <si>
    <t>Using fewer protocols minimizes the attack surface of SQL Server and in some cases can protect it from remote attacks.</t>
  </si>
  <si>
    <t>Open SQL Server Configuration Manager; go to the SQL Server Network Configuration. Ensure that only required protocols are enabled. Disable protocols not necessary.</t>
  </si>
  <si>
    <t>Disable all protocols that are not required.</t>
  </si>
  <si>
    <t>To close this finding, please provide a screenshot of the 'SQL Server Network Configuration' parameters within the agency's CAP.</t>
  </si>
  <si>
    <t>SQL12-13</t>
  </si>
  <si>
    <t>CM-6</t>
  </si>
  <si>
    <t>Configuration Settings</t>
  </si>
  <si>
    <t>Set the 'Hide Instance' option to 'Yes' for Production SQL Server instances</t>
  </si>
  <si>
    <t>Non-clustered SQL Server instances within production environments should be designated as hidden to prevent advertisement by the SQL Server Browser service.</t>
  </si>
  <si>
    <t>- In SQL Server Configuration Manager, expand SQL Server Network Configuration, right-click Protocols for , and then select Properties.
- On the Flags tab, in the Hide Instance box, select Yes, and then click OK to close the dialog box. The change takes effect immediately for new connections.
Note: If the agency is utilizing a clustered instance then this control is N/A.</t>
  </si>
  <si>
    <t>The 'Hide Instance' box should be selected 'Yes'.</t>
  </si>
  <si>
    <t>The 'Hide Instance' has not been set appropriately for production instances.</t>
  </si>
  <si>
    <t>HSC36</t>
  </si>
  <si>
    <t>HSC36: System is configured to accept unwanted network connections</t>
  </si>
  <si>
    <t>Designating production SQL Server instances as hidden leads to a more secure installation because they cannot be enumerated. However, clustered instances may break if this option is selected.</t>
  </si>
  <si>
    <t>1) In SQL Server Configuration Manager, expand SQL Server Network Configuration, right-click Protocols for , and then select Properties.
2) On the Flags tab, in the Hide Instance box, select Yes, and then click OK to close the dialog box. The change takes effect immediately for new connections.</t>
  </si>
  <si>
    <t>Hide non-clustered SQL instances. One method for implementing the recommended state is to perform the following within the GUI:
1. In **SQL Server Configuration Manager**, expand **SQL Server Network Configuration**, right-click **Protocols for _\_**, and then select **Properties**.
2. On the **Flags** tab, in the **Hide Instance** box, select `Yes`, and then click **OK** to close the dialog box. The change takes effect immediately for new connections.</t>
  </si>
  <si>
    <t>SQL12-14</t>
  </si>
  <si>
    <t>Disable the 'sa' Login Account</t>
  </si>
  <si>
    <t>The sa account is a widely known and often widely used SQL Server account with sysadmin privileges.</t>
  </si>
  <si>
    <t>Use the following syntax to determine if the sa account is disabled.
SELECT name, is_disabled 
FROM sys.server_principals
WHERE sid = 0x01; 
An is_disabled value of 1 indicates the account is currently disabled.</t>
  </si>
  <si>
    <t>"is_disabled" has a value of 1.  
Note that a value of 1 indicates the account is currently disabled. (e.g., "sa", "1")</t>
  </si>
  <si>
    <t xml:space="preserve">The 'sa' Login Account has not been disabled. </t>
  </si>
  <si>
    <t>HAC27</t>
  </si>
  <si>
    <t>HAC27: Default accounts have not been disabled or renamed</t>
  </si>
  <si>
    <t>Enforcing this control reduces the probability of an attacker executing brute force attacks against a well-known principal.</t>
  </si>
  <si>
    <t>Execute the following query:
ALTER LOGIN sa DISABLE;</t>
  </si>
  <si>
    <t>Disable the SQL sa account. One method for implementing the recommended state is to execute the following T-SQL statement from the command prompt: 
USE [master]
GO
DECLARE @tsql nvarchar(max)
SET @tsql = 'ALTER LOGIN ' + SUSER_NAME(0x01) + ' DISABLE'
EXEC (@tsql)
GO</t>
  </si>
  <si>
    <t>To close this finding, please provide a screenshot of SQL Server accounts with system administrative privileges within the agency's CAP.</t>
  </si>
  <si>
    <t>SQL12-15</t>
  </si>
  <si>
    <t>Rename the 'sa' Login Account</t>
  </si>
  <si>
    <t>Use the following syntax to determine if the sa account is renamed.
SELECT name 
FROM sys.server_principals
WHERE sid = 0x01; 
A name of sa indicates the account has not been renamed.</t>
  </si>
  <si>
    <t xml:space="preserve">The sa account has been renamed .  </t>
  </si>
  <si>
    <t xml:space="preserve">The 'sa' account has not been renamed.  </t>
  </si>
  <si>
    <t>It is more difficult to launch password-guessing and brute-force attacks against the sa account if the username is not known.</t>
  </si>
  <si>
    <t>Replace the different_user value within the below syntax and execute rename the sa login.
ALTER LOGIN sa WITH NAME = different_user;</t>
  </si>
  <si>
    <t>Rename the sa account. One method for implementing the recommended state is to execute the following T-SQL statement from the command prompt: 
Replace the _``_ value within the below syntax and execute to rename the `sa` login.
ALTER LOGIN sa WITH NAME = __;</t>
  </si>
  <si>
    <t>SQL12-16</t>
  </si>
  <si>
    <t>Set the 'xp_cmdshell' Server Configuration Option to 0</t>
  </si>
  <si>
    <t>The xp_cmdshell procedure allows an authenticated SQL Server user to execute operating-system command shell commands and return results as rows within the SQL client.</t>
  </si>
  <si>
    <t>Run the following code snippet to determine if the xp_cmdshell system stored procedure is enabled:
EXECUTE sp_configure 'show advanced options',1;
RECONFIGURE WITH OVERRIDE;
EXECUTE sp_configure 'xp_cmdshell'; 
A run value of 0 indicates that the xp_cmdshell option is disabled. If the option is enabled, run the following code snippet to disable this option:
EXECUTE sp_configure 'show advanced options',1;
RECONFIGURE WITH OVERRIDE;
EXECUTE sp_configure 'xp_cmdshell',0;
RECONFIGURE WITH OVERRIDE;</t>
  </si>
  <si>
    <t>run value must equal 0
Note: A run value of 0 indicates that the xp_cmdshell option is disabled.</t>
  </si>
  <si>
    <t>The 'xp_cmdshell' Server Configuration option has not been set to 0.</t>
  </si>
  <si>
    <t>xp_cmdshell is commonly used by attackers to read or write data to/from the underlying Operating System of a database server.</t>
  </si>
  <si>
    <t>Run the following T-SQL command:
EXECUTE sp_configure 'show advanced options', 1;
RECONFIGURE;
EXECUTE sp_configure 'Xp_cmdshell', 0;
RECONFIGURE; GO EXECUTE sp_configure 'show advanced options', 0;
RECONFIGURE;</t>
  </si>
  <si>
    <t>Set the 'xp_cmdshell' Server Configuration Option to '0'. One method for implementing the recommended state is to perform the following: 
EXECUTE sp_configure 'show advanced options', 1;
RECONFIGURE;
EXECUTE sp_configure 'xp_cmdshell', 0;
RECONFIGURE; 
GO 
EXECUTE sp_configure 'show advanced options', 0;
RECONFIGURE;</t>
  </si>
  <si>
    <t>To close this finding, please provide a screenshot showing the xp_cmdshell configuration setting with the agency's CAP.</t>
  </si>
  <si>
    <t>SQL12-17</t>
  </si>
  <si>
    <t>Identification and Authentication (Organizational Users)</t>
  </si>
  <si>
    <t>Set The 'Server Authentication' Property To Windows Authentication mode</t>
  </si>
  <si>
    <t>Uses Windows Authentication to validate attempted connections.</t>
  </si>
  <si>
    <t>Execute the following syntax: 
xp_loginconfig 'login mode';
A config_value of Windows NT Authentication indicates the Server Authentication property is set to Windows Authentication mode</t>
  </si>
  <si>
    <t xml:space="preserve">Output contains the following: Windows NT Authentication
Note: A config_value of Windows NT Authentication indicates the Server Authentication property is set to Windows Authentication mode.
</t>
  </si>
  <si>
    <t>Server Authentication' Property has not been set to Windows Authentication mode.</t>
  </si>
  <si>
    <t>"Note: Default Value is :
Windows Authentication Mode"</t>
  </si>
  <si>
    <t>HIA3</t>
  </si>
  <si>
    <t>HIA3: Authentication server is not used for end user authentication</t>
  </si>
  <si>
    <t>Windows provides a more robust authentication mechanism than SQL Server authentication.</t>
  </si>
  <si>
    <t>Perform the following steps: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t>
  </si>
  <si>
    <t>Set the 'AUTO_CLOSE'  to 'OFF' on all contained databases. One method for implementing the recommended state is to execute the following T-SQL statement from the command prompt: 
ALTER DATABASE __ SET AUTO_CLOSE OFF;</t>
  </si>
  <si>
    <t>To close this finding, please provide a screenshot showing the 'Server Authentication' property is set to Windows Authentication with the agency's CAP.</t>
  </si>
  <si>
    <t>SQL12-18</t>
  </si>
  <si>
    <t>Revoke CONNECT permissions on the 'guest user' within all SQL Server databases excluding the master, msdb and tempdb</t>
  </si>
  <si>
    <t>Removes the right of guest users to connect to SQL Server user databases.</t>
  </si>
  <si>
    <t>Run the following code snippet in each database in the instance to determine if the guest user has CONNECT permission.
USE [_database_name_];
GO
SELECT DB_NAME() AS DBName, dpr.name, dpe.permission_name 
FROM sys.database_permissions dpe 
JOIN sys.database_principals dpr 
ON dpe.grantee_principal_id=dpr.principal_id 
WHERE dpr.name='guest' 
AND dpe.permission_name='CONNECT';</t>
  </si>
  <si>
    <t xml:space="preserve">The SQL command should return a "Null" value.
Note:  If CONNECT permissions are granted output will contain the database name.  </t>
  </si>
  <si>
    <t>Guest users can connect to SQL Server user databases.</t>
  </si>
  <si>
    <t>HAC31</t>
  </si>
  <si>
    <t>HAC31: The database public users has improper access to data and/or resources</t>
  </si>
  <si>
    <t>A login assumes the identity of the guest user when a login has access to SQL Server but does not have access to a database through its own account and the database has a guest user account. Revoking the connect permission for the guest user will ensure that a login is not able to access database information without explicit access to do so.</t>
  </si>
  <si>
    <t>The following code snippet revokes CONNECT permissions from the guest user in a database: 
USE [_database_name_];
GO
REVOKE CONNECT FROM guest;</t>
  </si>
  <si>
    <t>Revoke CONNECT permissions on the 'guest user' within all SQL Server databases. One method for implementing the recommended state is to execute the following T-SQL statement from the command prompt: 
USE __;
GO
REVOKE CONNECT FROM guest;</t>
  </si>
  <si>
    <t>SQL12-19</t>
  </si>
  <si>
    <t>Drop Orphaned Users From SQL Server Databases</t>
  </si>
  <si>
    <t>A database user for which the corresponding SQL Server login is undefined or is incorrectly defined on a server instance cannot log in to the instance and is referred to as orphaned and should be removed.</t>
  </si>
  <si>
    <t xml:space="preserve">Run the following T-SQL query to identify orphan users:
EXEC sp_change_users_login @Action='Report';
Note: sp_change_user has been removed and the ALTER_USER command should must be used. </t>
  </si>
  <si>
    <t>T-SQL:  Expected result is "Null".</t>
  </si>
  <si>
    <t xml:space="preserve">Orphaned Users have not been removed.  </t>
  </si>
  <si>
    <t>HAC41</t>
  </si>
  <si>
    <t>HAC41: Accounts are not removed or suspended when no longer necessary</t>
  </si>
  <si>
    <t>Orphan users should be removed to avoid potential misuse of those broken users in any way.</t>
  </si>
  <si>
    <t>Run the following T-SQL query to remove an orphan user:
DROP USER ;</t>
  </si>
  <si>
    <t>Remove orphaned Users From SQL Server Databases. One method for implementing the recommended state is to execute the following T-SQL statement from the command prompt: 
USE __;
GO
DROP USER __;</t>
  </si>
  <si>
    <t>To close this finding, please provide a screenshot of SQL Server Database accounts within the agency's CAP.</t>
  </si>
  <si>
    <t>SQL12-20</t>
  </si>
  <si>
    <t>Set the 'MUST_CHANGE' Option to ON for All SQL Authenticated Logins</t>
  </si>
  <si>
    <t>SQL Server will prompt for an updated password the first time the altered login is used.</t>
  </si>
  <si>
    <t>- Open SQL Server Management Studio.
- Open Object Explorer and connect to the target instance.
- Navigate to the Logins tab in Object Explorer and expand. Right click on the desired login and select Properties.
- Verify the User must change password at next login checkbox is checked</t>
  </si>
  <si>
    <t>The User must change password at next login checkbox is selected.</t>
  </si>
  <si>
    <t>The 'MUST_CHANGE' Option has not been set to 'ON' for All SQL Authenticated Logins.</t>
  </si>
  <si>
    <t>HPW20</t>
  </si>
  <si>
    <t>HPW20: User is not required to change password upon first use</t>
  </si>
  <si>
    <t>Enforcing password change will prevent the account administrators or anyone accessing the initial password to misuse the SQL login created without being noticed.</t>
  </si>
  <si>
    <t>Set the MUST_CHANGE option for SQL Authenticated logins
ALTER LOGIN login_name WITH PASSWORD = password_value MUST_CHANGE;</t>
  </si>
  <si>
    <t>Set the 'MUST_CHANGE' Option to ON for All SQL Authenticated Logins upon initial logon. One method for implementing the recommended state is to perform the following: 
CREATE LOGIN _\_ WITH PASSWORD = '\
' MUST_CHANGE, CHECK_EXPIRATION = ON, CHECK_POLICY = ON;
Set the `MUST_CHANGE` option for SQL Authenticated logins when resetting a password: 
ALTER LOGIN _\_ WITH PASSWORD = '\
' MUST_CHANGE;</t>
  </si>
  <si>
    <t>To close this finding, please provide a screenshot of the SQL Servers Management Studio with the, "User must change password at next login checkbox", checked within the agency's CAP.</t>
  </si>
  <si>
    <t>SQL12-21</t>
  </si>
  <si>
    <t>Set the 'CHECK_EXPIRATION' Option to ON for All SQL Authenticated Logins Within the Sysadmin Role</t>
  </si>
  <si>
    <t>Applies the same password expiration policy used in Windows to passwords used inside SQL Server.</t>
  </si>
  <si>
    <t>SELECT SQLLoginName = sp.name
FROM sys.server_principals sp 
JOIN sys.sql_logins AS sl 
ON sl.principal_id = sp.principal_id
WHERE sp.type_desc = 'SQL_LOGIN' 
AND sp.name in 
(SELECT name AS IsSysAdmin 
FROM sys.server_principals p 
WHERE IS_SRVROLEMEMBER('sysadmin',name) = 1) 
AND sl.is_expiration_checked  1;</t>
  </si>
  <si>
    <t>Output contains the following: 1
'CHECK_EXPIRATION' option is ON
Note: A PasswordExpirationEnforced value of 0 indicates that the 'Check_Expiration' option is OFF</t>
  </si>
  <si>
    <t>The 'CHECK_EXPIRATION' Option has not been set to 'ON'.</t>
  </si>
  <si>
    <t>Ensuring SQL logins comply with the secure password policy applied by the Windows Server Benchmark will ensure the passwords for SQL logins with Sysadmin privileges are changed on a frequent basis to help prevent compromise via a brute force attack.</t>
  </si>
  <si>
    <t>ALTER LOGIN [login_name] WITH CHECK_EXPIRATION = ON;</t>
  </si>
  <si>
    <t>Set the 'CHECK_EXPIRATION' Option to ON for All SQL Authenticated Logins Within the Sysadmin Role. One method for implementing the recommended state is to execute the following T-SQL statement from the command prompt:
ALTER LOGIN [_\_] WITH CHECK_EXPIRATION = ON;</t>
  </si>
  <si>
    <t>To close this finding, please provide a screenshot of SQL password configuration parameters within the agency's CAP.</t>
  </si>
  <si>
    <t>SQL12-22</t>
  </si>
  <si>
    <t>Set the 'CHECK_POLICY' Option to ON for All SQL Authenticated Logins</t>
  </si>
  <si>
    <t>Applies the same password complexity policy used in Windows to passwords used inside SQL Server.</t>
  </si>
  <si>
    <t>Use the following code snippet to determine the SQL Logins and if their password complexity is enforced.
SELECT SQLLoginName = sp.name,
 PasswordPolicyEnforced = CAST(sl.is_policy_checked AS BIT) 
FROM sys.server_principals sp
JOIN sys.sql_logins AS sl ON sl.principal_id = sp.principal_id
WHERE sp.type_desc = 'SQL_LOGIN'; 
A PasswordPolicyEnforced value of 0 indicates that the 'Check_Policy' option is OFF</t>
  </si>
  <si>
    <t>The SQL authenticated logins should adhere to Windows password complexity policy.  
'CHECK_POLICY' option is ON
Note: A PasswordPolicyEnforced value of 0 indicates that the 'Check_Policy' option is OFF.</t>
  </si>
  <si>
    <t>The 'CHECK_POLICY' Option has not been set to 'ON'.</t>
  </si>
  <si>
    <t>Ensuring SQL logins comply with the secure password policy applied by the Windows Server Benchmark will ensure SQL logins are not blank and cannot be easily compromised via brute force attack.</t>
  </si>
  <si>
    <t>ALTER LOGIN [login_name] WITH CHECK_POLICY = ON;</t>
  </si>
  <si>
    <t>Set the 'CHECK_POLICY' Option to ON for All SQL Authenticated Logins. One method for implementing the recommended state is to execute the following T-SQL statement from the command prompt: 
For each _``_ found by the Audit Procedure, execute the following T-SQL statement:
ALTER LOGIN [_\_] WITH CHECK_POLICY = ON;</t>
  </si>
  <si>
    <t>SQL12-23</t>
  </si>
  <si>
    <t>Set the 'Maximum number of error log files' setting to greater than or equal to 12</t>
  </si>
  <si>
    <t>SQL Server errorlog files must be protected from loss. The log files must be backed up before they are overwritten.</t>
  </si>
  <si>
    <t>- Open SQL Server Management Studio.
- Open Object Explorer and connect to the target instance.
- Navigate to the Management tab in Object Explorer and expand. Right click on the SQL Server Logs file and select Configure.
- Verify the Limit the number of error log files before they are recycled checkbox is checked
- Verify the Maximum number of error log files is greater than or equal to 12</t>
  </si>
  <si>
    <t xml:space="preserve">The Maximum number of error log files is greater than or equal to 12.  
All log files are backed up and retained for a period of 7 years.   </t>
  </si>
  <si>
    <t xml:space="preserve">Note:  Pick the correct finding that applies.  
The 'Maximum number of error log files' is not greater than or equal to 12. 
Log files are not retained for a period of 7 years per IRS Requirements.  </t>
  </si>
  <si>
    <t xml:space="preserve">Updated Test Procedures and Expected results to check for log file retention.  </t>
  </si>
  <si>
    <t>HAU23</t>
  </si>
  <si>
    <t>HAU23: Audit storage capacity has not been defined</t>
  </si>
  <si>
    <t>The SQL Server errorlog contains important information about major server events and login attempt information as well.</t>
  </si>
  <si>
    <t>Adjust the number of logs to prevent data loss. The default value of 6 may be insufficient for a production environment.
1) Open SQL Server Management Studio.
2) Open Object Explorer and connect to the target instance.
3) Navigate to the Management tab in Object Explorer and expand. Right click on the SQL Server Logs file and select Configure
4) Check the Limit the number of error log files before they are recycled
5)Set the Maximum number of error log files to greater than or equal to 12</t>
  </si>
  <si>
    <t>Set the 'Maximum number of error log files' setting to greater than or equal to 12. One method for implementing the recommended state is to perform the following within the GUI: 
1. Open **SQL Server Management Studio**.
2. Open **Object Explorer** and connect to the target instance.
3. Navigate to the **Management** tab in **Object Explorer** and expand. Right click on the **SQL Server Logs** file and select **Configure**
4. Check the **Limit the number of error log files before they are recycled**
5. Set the **Maximum number of error log files** to greater than or equal to `12`</t>
  </si>
  <si>
    <t>SQL12-24</t>
  </si>
  <si>
    <t>AU-3</t>
  </si>
  <si>
    <t>Content of Audit Records</t>
  </si>
  <si>
    <t>Set the 'Default Trace Enabled' Server Configuration Option to 1</t>
  </si>
  <si>
    <t>The default trace provides audit logging of database activity including account creations, privilege elevation and execution of DBCC commands.</t>
  </si>
  <si>
    <t>Run the following T-SQL command:
SELECT name, 
 CAST(value as int) as value_configured, 
 CAST(value_in_use as int) as value_in_use 
FROM sys.configurations 
WHERE name = 'Default trace enabled'; 
Both value columns must show 1.</t>
  </si>
  <si>
    <t>T-SQL:  "1" is returned for both columns. (e.g., "Default trace enabled","1","1")</t>
  </si>
  <si>
    <t>The 'Default Trace Enabled' Server Configuration Option has not been set to 1</t>
  </si>
  <si>
    <t>HAU17</t>
  </si>
  <si>
    <t>HAU17: Audit logs do not capture sufficient auditable events</t>
  </si>
  <si>
    <t>Default trace provides valuable audit information regarding security-related activities on the server.</t>
  </si>
  <si>
    <t>Run the following T-SQL command:
EXECUTE sp_configure 'show advanced options', 1;
RECONFIGURE;
EXECUTE sp_configure 'Default trace enabled', 1;
RECONFIGURE;
GO
EXECUTE sp_configure 'show advanced options', 0;
RECONFIGURE;</t>
  </si>
  <si>
    <t>Set the 'Default Trace Enabled' Server Configuration Option to 1. One method for implementing the recommended state is to execute the following T-SQL statement from the command prompt: 
EXECUTE sp_configure 'show advanced options', 1;
RECONFIGURE;
EXECUTE sp_configure 'default trace enabled', 1;
RECONFIGURE;
GO
EXECUTE sp_configure 'show advanced options', 0;
RECONFIGURE;</t>
  </si>
  <si>
    <t>SQL12-25</t>
  </si>
  <si>
    <t>Set 'Login Auditing' to Both failed and successful logins</t>
  </si>
  <si>
    <t>Setting logs both successful and failed login SQL Server authentication attempts.</t>
  </si>
  <si>
    <t>XP_loginconfig 'audit level'; 
A config_value of 'all' indicates a server login auditing setting of 'Both failed and successful logins'.</t>
  </si>
  <si>
    <t xml:space="preserve">Output should indicate that the config_value is set to 'all (e.g., "audit level", "all")
Note: A config_value of 'all' indicates a server login auditing setting of 'Both failed and successful logins'. </t>
  </si>
  <si>
    <t xml:space="preserve">Auditing has not been configured to audit failed and successful logins.  </t>
  </si>
  <si>
    <t>HAU21</t>
  </si>
  <si>
    <t>HAU21: System does not audit all attempts to gain access</t>
  </si>
  <si>
    <t>Logging successful and failed logins provides key information that can be used to detect confirm password guessing attacks. Further, logging successful login attempts can be used to confirm server access during forensic investigations.</t>
  </si>
  <si>
    <t>Perform the following steps to set the level of auditing:
1) Open SQL Server Management Studio.
2) Right click the target instance and select Properties and navigate to the Security tab.
3) Select the option Both failed and successful logins under the "Login Auditing" section and click OK.
4) Restart the SQL Server instance.</t>
  </si>
  <si>
    <t>Set 'Login Auditing' to Both failed and successful logins. One method for implementing the recommended state is to perform the following within the GUI: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OK to save the **Server Audit Specification**.
13. Right-click on the new **Server Audit Specification** and select **Enable Server Audit Specification**.
14. Right-click on the new **Server Audit** and select **Enable Server Audit**.</t>
  </si>
  <si>
    <t>To close this finding, please provide screenshots of audit logging with successful and failed logins included within the agency's CAP.</t>
  </si>
  <si>
    <t>SQL12-26</t>
  </si>
  <si>
    <t>SI-10</t>
  </si>
  <si>
    <t>Information Input Validation</t>
  </si>
  <si>
    <t>Sanitize Database and Application User Input</t>
  </si>
  <si>
    <t>Always validate user input received from a database client or application by testing type, length, format, and range prior to transmitting it to the database server.</t>
  </si>
  <si>
    <t xml:space="preserve">Interview the DBA\Application Developer and ask how user input is validated.  
Ensure that the following is being performed before major code promotions.
• TSQL and application code is reviewed for SQL Injection 
• Only permit minimally privileged accounts to send user input to the server
• Minimize the risk of SQL injection attack by using parameterized commands and stored procedures
• Input containing binary data, escape sequences, and comment characters is rejected
• User input is validated and it is not directly built into SQL statements
If available, review dynamic application scan results. 
</t>
  </si>
  <si>
    <t xml:space="preserve">The agency has policies and procedures to support the following:  
Any database interaction is through the use of stored procedures and not dynamic SQL.
User privileges that allow INSERT, UPDATE, or DELETE have been removed  so that modifications to data must be done through stored procedures.
The DBA validated that there are no SQL queries in the application code produced by string concatenation.  In addition, the application is using parameterized queries and or deploying whitelisting input validation.
If provided, application scan results are devoid of SQL injection vulnerabilities. 
</t>
  </si>
  <si>
    <t xml:space="preserve">User input is not being sanitized.  </t>
  </si>
  <si>
    <t>HSI19</t>
  </si>
  <si>
    <t>HSI19: Data inputs are not being validated</t>
  </si>
  <si>
    <t>Sanitizing user input drastically minimizes risk of SQL injection.</t>
  </si>
  <si>
    <t>The following steps can be taken to remediate SQL injection vulnerabilities: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</si>
  <si>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Sanitize Database and Application User Input. One method for implementing the recommended state is to perform the following: 
The following steps can be taken to remediate SQL injection vulnerabilities: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</si>
  <si>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To close this finding, please provide a copy of dynamic application scan results with the agency's CAP.</t>
  </si>
  <si>
    <t>SQL12-27</t>
  </si>
  <si>
    <t>Set the 'CLR Assembly Permission Set' to SAFE_ACCESS for All CLR Assemblies</t>
  </si>
  <si>
    <t>Setting CLR Assembly Permission Sets to SAFE_ACCESS will prevent assemblies from accessing external system resources such as files, the network, environment variables, or the registry.</t>
  </si>
  <si>
    <t>Execute the following SQL statement: 
SELECT name,
 permission_set_desc 
FROM sys.assemblies
where is_user_defined = 1; 
All the returned assemblies should show SAFE_ACCESS in the permission_set_desc column.</t>
  </si>
  <si>
    <t>All the returned assemblies show SAFE_ACCESS in the permission_set_desc column</t>
  </si>
  <si>
    <t>Assemblies can access external system resources.</t>
  </si>
  <si>
    <t>Assemblies with EXTERNAL_ACCESS or UNSAFE permission sets can be used to access sensitive areas of the operating system, steal and/or transmit data and alter the state and other protection measures of the underlying Windows Operating System.</t>
  </si>
  <si>
    <t>ALTER ASSEMBLY assembly_name WITH PERMISSION_SET = SAFE;</t>
  </si>
  <si>
    <t xml:space="preserve">Set the 'CLR Assembly Permission Set' to SAFE_ACCESS for All CLR Assemblies. One method for implementing the recommended state is to perform the following: 
ALTER ASSEMBLY  WITH PERMISSION_SET = SAFE;
</t>
  </si>
  <si>
    <t>To close this finding, please provide a screenshot of the 'CLR Assembly Permission Set' parameter within the agency's CAP.</t>
  </si>
  <si>
    <t>SQL14-01</t>
  </si>
  <si>
    <t>To determine the SQL Server service pack level, run the following code snippet.
	SELECT SERVERPROPERTY('ProductLevel') as SP_installed, SERVERPROPERTY('ProductVersion') as Version; 
	First column returns the installed Service Pack level, the second is the exact build number.</t>
  </si>
  <si>
    <t>Latest security patches have not been applied to the system.</t>
  </si>
  <si>
    <r>
      <rPr>
        <b/>
        <sz val="10"/>
        <rFont val="Arial"/>
        <family val="2"/>
      </rPr>
      <t>End of General Support:</t>
    </r>
    <r>
      <rPr>
        <sz val="10"/>
        <rFont val="Arial"/>
        <family val="2"/>
      </rPr>
      <t xml:space="preserve">
Mainstream SQL 2014 Server 07/09/2019 
Extended Support 07/09/2024</t>
    </r>
  </si>
  <si>
    <t>Identify the current version and patch level of your SQL Server instances and ensure they contain the latest security fixes. Make sure to test these fixes in your test environments before updating production instances.
The most recent SQL Server patches can be found here:
- Hotfixes and Cumulative updates: http://blogs.msdn.com/b/sqlreleaseservices/ [http://blogs.msdn.com/b/sqlreleaseservices/]
- Service Packs: https://support.microsoft.com/en-us/kb/2958069 [https://support.microsoft.com/en-us/kb/2958069]</t>
  </si>
  <si>
    <t>SQL14-02</t>
  </si>
  <si>
    <t>SQL Server is not installed on a dedicated server.</t>
  </si>
  <si>
    <t>SQL14-03</t>
  </si>
  <si>
    <t>Run the following T-SQL command:
	SELECT name, CAST(value as int) as value_configured, CAST(value_in_use as int) as value_in_use 
FROM sys.configurations 
WHERE name = 'ad hoc distributed queries'; 
	Both value columns must show 0.</t>
  </si>
  <si>
    <t>SQL14-04</t>
  </si>
  <si>
    <t>Run the following T-SQL command:
	SELECT name, 
 CAST(value as int) as value_configured, 
 CAST(value_in_use as int) as value_in_use 
FROM sys.configurations 
WHERE name = 'clr enabled'; 
	Both value columns must show 0.</t>
  </si>
  <si>
    <t>2</t>
  </si>
  <si>
    <t>SQL14-05</t>
  </si>
  <si>
    <t>Run the following T-SQL command:
	SELECT name, 
 CAST(value as int) as value_configured, 
 CAST(value_in_use as int) as value_in_use 
FROM sys.configurations 
WHERE name = 'Cross db ownership chaining'; 
	Both value columns must show 0.</t>
  </si>
  <si>
    <t>2.3</t>
  </si>
  <si>
    <t>When enabled, this option allows a member of the db_owner role in a database to gain access to objects owned by a login in any other database, causing an unnecessary information disclosure. When required, cross-database ownership chaining should only be enabled for the specific databases requiring it instead of at the instance level for all databases by using the ALTER DATABASE &lt;dbname&gt; SET DB_CHAINING ON command. This database option may not be changed on the master, model, or tempdb system databases.</t>
  </si>
  <si>
    <t>SQL14-06</t>
  </si>
  <si>
    <t>Run the following T-SQL command:
	SELECT name, 
 CAST(value as int) as value_configured, 
 CAST(value_in_use as int) as value_in_use 
FROM sys.configurations 
WHERE name = 'Database Mail XPs'; 
Both value columns must show 0.</t>
  </si>
  <si>
    <t>SQL14-07</t>
  </si>
  <si>
    <t>SELECT name, 
 CAST(value as int) as value_configured, 
 CAST(value_in_use as int) as value_in_use 
FROM sys.configurations 
WHERE name = 'Ole Automation Procedures'; 
	Both value columns must show 0.</t>
  </si>
  <si>
    <t>SQL14-08</t>
  </si>
  <si>
    <t>Run the following T-SQL command:
	SELECT name, 
 CAST(value as int) as value_configured, 
 CAST(value_in_use as int) as value_in_use 
FROM sys.configurations 
WHERE name = 'Remote access'; 
	Both value columns must show 0.</t>
  </si>
  <si>
    <t>SQL14-09</t>
  </si>
  <si>
    <t>Run the following T-SQL command:
	USE master;
GO
SELECT name, 
 CAST(value as int) as value_configured, 
 CAST(value_in_use as int) as value_in_use 
FROM sys.configurations 
WHERE name = 'Remote admin connections'
AND SERVERPROPERTY('IsClustered') = 0;
	If no data is returned, the instance is a cluster and this recommendation is not applicable. If data is returned, then both the value columns must show 0.</t>
  </si>
  <si>
    <t>SQL14-10</t>
  </si>
  <si>
    <t>Run the following T-SQL command:
	SELECT name, 
 CAST(value as int) as value_configured, 
 CAST(value_in_use as int) as value_in_use 
FROM sys.configurations 
WHERE name = 'Scan for startup procs'; 
	Both value columns must show 0.</t>
  </si>
  <si>
    <t>Set the 'Scan For Startup Procs' Server Configuration Option to 0.  One method for implementing the recommended state is to perform the following:
Run the following T-SQL command:
EXECUTE sp_configure 'show advanced options', 1;
RECONFIGURE;
EXECUTE sp_configure 'scan for startup procs', 0;
RECONFIGURE;
GO
EXECUTE sp_configure 'show advanced options', 0;
RECONFIGURE;
Restart the Database Engine.</t>
  </si>
  <si>
    <t>SQL14-11</t>
  </si>
  <si>
    <t>Run the following T-SQL query to list any databases with a Trustworthy database property value of ON:
	SELECT name
FROM sys.databases
WHERE is_trustworthy_on = 1
AND name != 'msdb'
AND state = 0; 
	No rows should be returned.</t>
  </si>
  <si>
    <t>Execute the following statement against the databases returned by the Audit Procedure:
ALTER DATABASE _&lt;dbname&gt;_
SET TRUSTWORTHY OFF;</t>
  </si>
  <si>
    <t>Set the 'Trustworthy' Database Property option to 'Off'.0.  One method for implementing the recommended state is to perform the following:
Execute the following T-SQL statement against the databases (replace _``_ below) returned by the Audit Procedure:
	ALTER DATABASE [__] SET TRUSTWORTHY OFF;</t>
  </si>
  <si>
    <t>SQL14-12</t>
  </si>
  <si>
    <t>Unnecessary SQL Server Protocols have not been disabled.</t>
  </si>
  <si>
    <t>SQL14-13</t>
  </si>
  <si>
    <t>Configure SQL Server to use non-standard ports</t>
  </si>
  <si>
    <t>If enabled, the default SQL Server instance will be assigned a default port of TCP:1433 for TCP/IP communication. Administrators can also configure named instances to use TCP:1433 for communication. TCP:1433 is a widely known SQL Server port and this port assignment should be changed.
Note - Changing the default port will force DAC (Default Administrator Connection) to listen on a random port. Also, it might make benign applications, such as application firewalls, require special configuration.</t>
  </si>
  <si>
    <t>Open a PowerShell window and run the following command:
	PS C:\&gt;netstat -ano|select-string 1433.+listening 
	This should return no lines. If any lines returned, check the process id in the last column if it's a SQL Server instance.</t>
  </si>
  <si>
    <t xml:space="preserve">The server instance is running on a port other than 1433.  </t>
  </si>
  <si>
    <t>SQL Server is running on a standard and easily guessed port.</t>
  </si>
  <si>
    <t>HCM48</t>
  </si>
  <si>
    <t>HCM48:  Low-risk operating system settings are not configured security</t>
  </si>
  <si>
    <t>Using a non-default port helps protect the database from attacks directed to the default port.</t>
  </si>
  <si>
    <t>- In SQL Server Configuration Manager, in the console pane, expand SQL Server Network Configuration, expand Protocols for , and then double-click the TCP/IP or VIA protocol
- In the TCP/IP Properties dialog box, on the IP Addresses tab, several IP addresses appear in the format IP1, IP2, up to IPAll. One of these is for the IP address of the loopback adapter, 127.0.0.1. Additional IP addresses appear for each IP Address on the computer
- Change the TCP Port field from 1433 to another non-standard port or leave the TCP Port field empty and set the TCP Dynamic Ports value to 0 to enable dynamic port assignment and then click OK.
- In the console pane, click SQL Server Services.
- In the details pane, right-click SQL Server () and then click Restart, to stop and restart SQL Server.</t>
  </si>
  <si>
    <t>Configure the SQL Server to use a non-standard port. One method for implementing the recommended state is to perform the following within the GUI:
1. In **SQL Server Configuration Manager**, in the console pane, expand **SQL Server Network Configuration**, expand Protocols for _``_,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(_\_)** and then click **Restart**, to stop and restart SQL Server</t>
  </si>
  <si>
    <t>SQL14-14</t>
  </si>
  <si>
    <t>- In SQL Server Configuration Manager, expand SQL Server Network Configuration, right-click Protocols for &lt;server instance&gt;, and then select Properties.
- On the Flags tab, in the Hide Instance box, select Yes, and then click OK to close the dialog box. The change takes effect immediately for new connections.</t>
  </si>
  <si>
    <t>SQL14-15</t>
  </si>
  <si>
    <t xml:space="preserve">	The sa account is a widely known and often widely used SQL Server account with sysadmin privileges.</t>
  </si>
  <si>
    <t xml:space="preserve">	Use the following syntax to determine if the sa account is disabled.
	SELECT name, is_disabled 
FROM sys.server_principals
WHERE sid = 0x01; 
An is_disabled value of 1 indicates the account is currently disabled.</t>
  </si>
  <si>
    <t>The 'sa' Login Account has not been disabled.</t>
  </si>
  <si>
    <t xml:space="preserve"> Execute the following query.
ALTER LOGIN sa DISABLE;</t>
  </si>
  <si>
    <t>SQL14-16</t>
  </si>
  <si>
    <t>Use the following syntax to determine if the sa account is renamed.
	SELECT name 
FROM sys.server_principals
WHERE sid = 0x01; 
A name of sa indicates the account has not been renamed.</t>
  </si>
  <si>
    <t xml:space="preserve">Nothing should be returned if the 'sa' account has been renamed.  </t>
  </si>
  <si>
    <t>The 'sa' account has not been renamed.</t>
  </si>
  <si>
    <t>SQL14-17</t>
  </si>
  <si>
    <t>Run the following code snippet to determine if the xp_cmdshell system stored procedure is enabled:
	EXECUTE sp_configure 'show advanced options',1;
RECONFIGURE WITH OVERRIDE;
EXECUTE sp_configure 'xp_cmdshell'; 
A run value of 0 indicates that the xp_cmdshell option is disabled. If the option is enabled, run the following code snippet to disable this option:
	EXECUTE sp_configure 'show advanced options',1;
RECONFIGURE WITH OVERRIDE;
EXECUTE sp_configure 'xp_cmdshell',0;
RECONFIGURE WITH OVERRIDE;</t>
  </si>
  <si>
    <t>SQL14-18</t>
  </si>
  <si>
    <t>Set AUTO_CLOSE OFF on contained databases</t>
  </si>
  <si>
    <t>AUTO_CLOSE determines if a given database is closed or not after a connection terminates. If enabled, subsequent connections to the given database will require the database to be reopened and relevant procedure caches to be rebuilt.</t>
  </si>
  <si>
    <t>Perform the following to find contained databases that are not configured as prescribed:
	SELECT name, containment, containment_desc, is_auto_close_on
FROM sys.databases
WHERE containment &lt;&gt; 0 and is_auto_close_on = 1;</t>
  </si>
  <si>
    <t>AUTO_CLOSE is off (Is_auto_close_on = 0)</t>
  </si>
  <si>
    <t>The AUTO_CLOSE parameter has not been set to OFF on contained databases.</t>
  </si>
  <si>
    <t>HSC21</t>
  </si>
  <si>
    <t>HSC21: Number of logon sessions are not managed appropriately</t>
  </si>
  <si>
    <t>Opening contained databases to authenticate a user consumes additional server resources and may contribute to a denial of service.</t>
  </si>
  <si>
    <t>Perform the following to establish the prescribed state for a given contained database:
ALTER DATABASE _&lt;database_name&gt;_ SET AUTO_CLOSE OFF;</t>
  </si>
  <si>
    <t>SQL14-19</t>
  </si>
  <si>
    <t>Verify No Login Has the Name 'sa'</t>
  </si>
  <si>
    <t>The 'sa' login (e.g. principal) is a widely known and often widely used SQL Server account. Therefore, there should not be a login called 'sa' when the original 'sa' login (sid 0x01) has been renamed.</t>
  </si>
  <si>
    <t>Use the following syntax to determine if there is an account named sa.
	SELECT sid, name,
FROM sys.server_principals
WHERE L.name = 'sa'
 AND L.sid &lt;&gt; 0x01; 
This query should not return any rows.</t>
  </si>
  <si>
    <t xml:space="preserve">Nothing is returned as the 'sa' user has been renamed.  </t>
  </si>
  <si>
    <t>The 'sa' user has not been renamed.</t>
  </si>
  <si>
    <t>HIA3:  Authentication server is not used for end user authentication</t>
  </si>
  <si>
    <t>Execute the following query:
DROP LOGIN sa;</t>
  </si>
  <si>
    <t>Disable interactive logon privileges for the sa account. One method for implementing the recommended state is to execute the following T-SQL statement from the command prompt: 
Execute the appropriate `ALTER` or `DROP` statement below based on the `principal_id` returned for the login named `sa`. Replace the _``_ value within the below syntax and execute to rename the `sa` login.
USE [master]
GO
-- If principal_id = 1 or the login owns database objects, rename the sa login 
ALTER LOGIN [sa] WITH NAME = __;
GO
-- If the login owns no database objects, then drop it 
-- Do NOT drop the login if it is principal_id = 1
DROP LOGIN sa</t>
  </si>
  <si>
    <t>SQL14-20</t>
  </si>
  <si>
    <t>Execute the following syntax: 
	xp_loginconfig 'login mode';
	A config_value of Windows NT Authentication indicates the Server Authentication property is set to Windows Authentication mode</t>
  </si>
  <si>
    <t>Perform the following steps:
- Open SQL Server Management Studio.
- Open the Object Explorer tab and connect to the target database instance.
- Right click the instance name and select Properties.
- Select the Security page from the left menu.
- Set the Server authentication setting to Windows Authentication mode.</t>
  </si>
  <si>
    <t>Set the 'Server Authentication' Property to Windows Authentication mode. One method for implementing the recommended state is to perform the following: 
Perform either the GUI:
GUI Method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t>
  </si>
  <si>
    <t>To close this finding, please provide a screenshot of the Server Authentication Property set to Windows Authentication mode within the agency's CAP.</t>
  </si>
  <si>
    <t>SQL14-21</t>
  </si>
  <si>
    <t>Run the following code snippet in each database in the instance to determine if the guest user has CONNECT permission. No rows should be returned.
	USE [_database_name_];
GO
SELECT DB_NAME() AS DBName, dpr.name, dpe.permission_name 
FROM sys.database_permissions dpe 
JOIN sys.database_principals dpr 
ON dpe.grantee_principal_id=dpr.principal_id 
WHERE dpr.name='guest' 
AND dpe.permission_name='CONNECT';</t>
  </si>
  <si>
    <t>SQL14-22</t>
  </si>
  <si>
    <t>Run the following T-SQL query to identify orphan users. No rows should be returned.
	EXEC sp_change_users_login @Action='Report';</t>
  </si>
  <si>
    <t>Orphaned Users have not been removed from the database server.</t>
  </si>
  <si>
    <t>Run the following T-SQL query to remove an orphan user:
DROP USER &lt;username&gt;;</t>
  </si>
  <si>
    <t>SQL14-23</t>
  </si>
  <si>
    <t>Do not use SQL Authentication in contained databases</t>
  </si>
  <si>
    <t>Contained databases do not enforce password complexity rules.</t>
  </si>
  <si>
    <t>Execute the following in each contained database to find database users that are using SQL authentication:
	SELECT name AS DBUser
FROM sys.database_principals
WHERE name NOT IN ('dbo','Information_Schema','sys','guest')
AND type IN ('U','S','G') 
AND authentication_type = 2;
GO</t>
  </si>
  <si>
    <t xml:space="preserve">No results should be returned.  </t>
  </si>
  <si>
    <t>SQL Authentication is used in contained databases.</t>
  </si>
  <si>
    <t>The absence of an enforced password policy may increase the likelihood of a weak credential being established in a contained database.</t>
  </si>
  <si>
    <t>Leverage Windows Authentication.</t>
  </si>
  <si>
    <t>Disable SQL Authentication in contained databases and use Windows Authentication exclusively.</t>
  </si>
  <si>
    <t>SQL14-24</t>
  </si>
  <si>
    <t>To close this finding, please provide a screenshot of the SQL Servers Management Studio with the "User must change password at next login checkbox", checked within the agency's CAP.</t>
  </si>
  <si>
    <t>SQL14-25</t>
  </si>
  <si>
    <t>Run the following T-SQL statement to find sysadmin logins with CHECK_EXPIRATION OFF. No rows should be returned.
	SELECT l.[name], 'sysadmin membership' AS 'Access_Method'
FROM sys.sql_logins AS l
WHERE IS_SRVROLEMEMBER('sysadmin',name) = 1
AND l.is_expiration_checked &lt;&gt; 1
UNION ALL
SELECT l.[name], 'CONTROL SERVER' AS 'Access_Method'
FROM sys.sql_logins AS l
JOIN sys.server_permissions AS p
ON l.principal_id = p.grantee_principal_id
WHERE p.type = 'CL' AND p.state IN ('G', 'W')
AND l.is_expiration_checked &lt;&gt; 1;</t>
  </si>
  <si>
    <t>Ensuring SQL logins comply with the secure password policy applied by the Windows Server Benchmark will ensure the passwords for SQL logins with Sysadmin privileges are changed on a frequent basis to help prevent compromise via a brute force attack. CONTROL SERVER is an equivalent permission to sysadmin and logins with that permission should also be required to have expiring passwords.</t>
  </si>
  <si>
    <t>SQL14-26</t>
  </si>
  <si>
    <t>Use the following code snippet to determine the status of SQL Logins and if their password complexity is enforced.
	SELECT name, is_disabled
FROM sys.sql_logins
WHERE is_policy_checked = 0; 
	The is_policy_checked value of 0 indicates that the 'CHECK_POLICY' option is OFF; value of 1 is ON. If is_disabled value is 1, then the login is disabled an unusable. If no rows are returned then either no SQL Authenticated logins exist or they all have 'CHECK_POLICY' ON.</t>
  </si>
  <si>
    <t>Ensure SQL authenticated login passwords comply with the secure password policy applied by the Windows Server Benchmark so that they cannot be easily compromised via brute force attack.</t>
  </si>
  <si>
    <t>SQL14-27</t>
  </si>
  <si>
    <t>The 'Maximum number of error log files' is not greater than or equal to 12.</t>
  </si>
  <si>
    <t>Adjust the number of logs to prevent data loss. The default value of 6 may be insufficient for a production environment.
- Open SQL Server Management Studio.
- Open Object Explorer and connect to the target instance.
- Navigate to the Management tab in Object Explorer and expand. Right click on the SQL Server Logs file and select Configure
- Check the Limit the number of error log files before they are recycled
- Set the Maximum number of error log files to greater than or equal to 12
 &lt;/li&gt;</t>
  </si>
  <si>
    <t>SQL14-28</t>
  </si>
  <si>
    <t>Run the following T-SQL command:
	SELECT name, 
 CAST(value as int) as value_configured, 
 CAST(value_in_use as int) as value_in_use 
FROM sys.configurations 
WHERE name = 'Default trace enabled'; 
Both value columns must show 1.</t>
  </si>
  <si>
    <t>The 'Default Trace Enabled' Server Configuration Option has not been set to 1.</t>
  </si>
  <si>
    <t>SQL14-29</t>
  </si>
  <si>
    <t>SQL Server Audit is capable of capturing both failed and successful logins and writing them to one of three places: the application event log, the security event log, or the file system. We will use it to capture any login attempt to SQL Server, as well as any attempts to change audit policy. This will also serve to be a second source to record failed login attempts.</t>
  </si>
  <si>
    <t>XP_loginconfig 'audit level'; 
	A config_value of 'all' indicates a server login auditing setting of 'Both failed and successful logins'.</t>
  </si>
  <si>
    <t>Auditing has not been configured to audit failed and successful logins.</t>
  </si>
  <si>
    <t>By utilizing Audit instead of the traditional setting under the Security tab to capture successful logins, we reduce the noise in the ERRORLOG. This keeps it smaller and easier to read for DBAs who are attempting to troubleshoot issues with the SQL Server. Also, the Audit object can write to the security event log, though this requires operating system configuration. This gives an additional option for where to store login events, especially in conjunction with an SIEM.</t>
  </si>
  <si>
    <t>VIA THE SSMS GUI INTERFACE:
- Expand the SQL Server in Object Explorer.
- Expand the Security Folder
- Right-click on the Audits folder and choose New Audit...
- Specify a name for the Server Audit.
- Specify the audit destination details and then click OK to save the Server Audit.
- Right-click on Server Audit Specifications and choose New Server Audit Specification...
- Name the Server Audit Specification
- Select the just created Server Audit in the Audit drop-down selection.
- Click the drop down under Audit Action Type and select AUDIT_CHANGE_GROUP.
- Click the new drop down under Audit Action Type and select FAILED_LOGIN_GROUP.
- Click the new drop down under Audit Action Type and select SUCCESSFUL_LOGIN_GROUP.
- Click OK to save the Server Audit Specification.
- Right-click on the new Server Audit Specification and select Enable Server Audit Specification.
- Right-click on the new Server Audit and select Enable Server Audit.
VIA T-SQL:
Execute code similar to:
CREATE SERVER AUDIT TrackLogins
TO APPLICATION_LOG;
GO 
CREATE SERVER AUDIT SPECIFICATION TrackAllLogins
FOR SERVER AUDIT TrackLogins
 ADD (FAILED_LOGIN_GROUP),
 ADD (SUCCESSFUL_LOGIN_GROUP),
 ADD (AUDIT_CHANGE_GROUP)
WITH (STATE = ON);
GO 
ALTER SERVER AUDIT TrackLogins
WITH (STATE = ON);
GO 
Please note, if the write destination for the Audit object is to be the security event log, see the Books Online topic Write SQL Server Audit Events to the Security Log [https://technet.microsoft.com/en-us/library/cc645889(v=sql.120).aspx] and follow the appropriate steps.</t>
  </si>
  <si>
    <t>SQL14-30</t>
  </si>
  <si>
    <t>User input is not being sanitized.</t>
  </si>
  <si>
    <t>Control has been modified for Safeguards</t>
  </si>
  <si>
    <t>The following steps can be taken to remediate SQL injection vulnerabilities:
- Review TSQL and application code for SQL Injection
- Only permit minimally privileged accounts to send user input to the server
- Minimize the risk of SQL injection attack by using parameterized commands and stored procedures
- Reject user input containing binary data, escape sequences, and comment characters
- Always validate user input and do not use it directly to build SQL statements</t>
  </si>
  <si>
    <t>SQL14-31</t>
  </si>
  <si>
    <t>Execute the following SQL statement: 
	SELECT name,
 permission_set_desc 
FROM sys.assemblies
where is_user_defined = 1; 
	All the returned assemblies should show SAFE_ACCESS in the permission_set_desc column.</t>
  </si>
  <si>
    <t>Assemblies with EXTERNAL_ACCESS or UNSAFE permission sets can be used to access sensitive areas of the operating system, steal and/or transmit data and alter the state and other protection measures of the underlying Windows Operating System.
	Assemblies which are Microsoft-created (is_user_defined = 0) are excluded from this check as they are required for overall system functionality.</t>
  </si>
  <si>
    <t xml:space="preserve">Set the 'CHECK_POLICY' Option to ON for All SQL Authenticated Logins. One method for implementing the recommended state is to perform the following: 
For each _``_ found by the Audit Procedure, execute the following T-SQL statement:
	ALTER LOGIN [_\_] WITH CHECK_POLICY = ON;
</t>
  </si>
  <si>
    <t>Set the 'Maximum number of error log files' setting to greater than or equal to 12. One method for implementing the recommended state is to perform the following: 
Adjust the number of logs to prevent data loss. The default value of `6` may be insufficient for a production environment. Perform the GUI method shown:
GUI Method
1. Open **SQL Server Management Studio**.
2. Open **Object Explorer** and connect to the target instance.
3. Navigate to the **Management** tab in **Object Explorer** and expand. Right click on the **SQL Server Logs** file and select **Configure**
4. Check the **Limit the number of error log files before they are recycled**
5. Set the **Maximum number of error log files** to greater than or equal to `12`</t>
  </si>
  <si>
    <t>Set the 'Default Trace Enabled' Server Configuration Option to 1. One method for implementing the recommended state is to perform the following: 
Run the following T-SQL command:
EXECUTE sp_configure 'show advanced options', 1;
RECONFIGURE;
EXECUTE sp_configure 'default trace enabled', 1;
RECONFIGURE;
GO
EXECUTE sp_configure 'show advanced options', 0;
RECONFIGURE;</t>
  </si>
  <si>
    <t>Set 'Login Auditing' to Both failed and successful logins. One method for implementing the recommended state is to perform the following: 
Perform either the GUI method shown:
GUI Method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OK to save the **Server Audit Specification**.
13. Right-click on the new **Server Audit Specification** and select **Enable Server Audit Specification**.
14. Right-click on the new **Server Audit** and select **Enable Server Audit**.</t>
  </si>
  <si>
    <t>To close this finding, please provide a screenshot of the 'CLR Assembly Permission Set' within the agency's CAP.</t>
  </si>
  <si>
    <t xml:space="preserve">Set the 'Symmetric Key encryption algorithm' is set to 'AES_128' or higher in non-system databases.
</t>
  </si>
  <si>
    <t>To close this finding, please provide a screenshot of the 'Symmetric Key encryption algorithm' within the agency's CAP.</t>
  </si>
  <si>
    <t>Set the Asymmetric Key Size to 'greater than or equal to 2048' in non-system databases.</t>
  </si>
  <si>
    <t>To close this finding, please provide a screenshot of the Asymmetric Key Size for non-system databases within the agency's CAP.</t>
  </si>
  <si>
    <t>SQL16-01</t>
  </si>
  <si>
    <r>
      <rPr>
        <b/>
        <sz val="10"/>
        <rFont val="Arial"/>
        <family val="2"/>
      </rPr>
      <t>End of General Support:</t>
    </r>
    <r>
      <rPr>
        <sz val="10"/>
        <rFont val="Arial"/>
        <family val="2"/>
      </rPr>
      <t xml:space="preserve">
Mainstream SQL 2016 Server 07/13/2021 
Extended Support 07/14/2026</t>
    </r>
  </si>
  <si>
    <t>SQL16-02</t>
  </si>
  <si>
    <t xml:space="preserve">Uninstall excess tooling and/or remove unnecessary roles from the underlying operating system or move SQL Server to a dedicated host.  </t>
  </si>
  <si>
    <t>To close this finding, please provide a screenshot of the  updated SQL version and screen shots of existing roles and tools within the agency's CAP.</t>
  </si>
  <si>
    <t>SQL16-03</t>
  </si>
  <si>
    <t>To implement the recommended state, execute the following T-SQL command:
	SELECT name, CAST(value as int) as value_configured, CAST(value_in_use as int) as value_in_use 
FROM sys.configurations 
WHERE name = 'ad hoc distributed queries'; 
	Both value columns must show 0.</t>
  </si>
  <si>
    <t>Set the 'Ad Hoc Distributed Queries' Server Configuration Option to 0.  To implement the recommended state, execute the following T-SQL command:
EXECUTE sp_configure 'show advanced options', 1;
RECONFIGURE;
EXECUTE sp_configure 'Ad Hoc Distributed Queries', 0;
RECONFIGURE;
GO
EXECUTE sp_configure 'show advanced options', 0;
RECONFIGURE;</t>
  </si>
  <si>
    <t>SQL16-04</t>
  </si>
  <si>
    <t>To implement the recommended state, execute the following T-SQL command:
	SELECT name, 
 CAST(value as int) as value_configured, 
 CAST(value_in_use as int) as value_in_use 
FROM sys.configurations 
WHERE name = 'clr enabled'; 
	Both value columns must show 0.</t>
  </si>
  <si>
    <t>Set the 'CLR Enabled' server configuration option to 0.  To implement the recommended state, execute the following T-SQL command:
EXECUTE sp_configure 'clr enabled', 0;
RECONFIGURE;</t>
  </si>
  <si>
    <t>SQL16-05</t>
  </si>
  <si>
    <t>To implement the recommended state, execute the following T-SQL command:
	SELECT name, 
 CAST(value as int) as value_configured, 
 CAST(value_in_use as int) as value_in_use 
FROM sys.configurations 
WHERE name = 'Cross db ownership chaining'; 
	Both value columns must show 0.</t>
  </si>
  <si>
    <t>Set the 'Cross DB Ownership Chaining' Server Configuration Option to 0.  To implement the recommended state, execute the following T-SQL command:
EXECUTE sp_configure 'Cross db ownership chaining', 0;
RECONFIGURE;
GO</t>
  </si>
  <si>
    <t>SQL16-06</t>
  </si>
  <si>
    <t>To implement the recommended state, execute the following T-SQL command:
	SELECT name, 
 CAST(value as int) as value_configured, 
 CAST(value_in_use as int) as value_in_use 
FROM sys.configurations 
WHERE name = 'Database Mail XPs'; 
Both value columns must show 0.</t>
  </si>
  <si>
    <t>Set the 'Database Mail XPs' server configuration option to 0.  To implement the recommended state, execute the following T-SQL command:
EXECUTE sp_configure 'show advanced options', 1;
RECONFIGURE;
EXECUTE sp_configure 'Database Mail XPs', 0;
RECONFIGURE;
GO
EXECUTE sp_configure 'show advanced options', 0;
RECONFIGURE;</t>
  </si>
  <si>
    <t>SQL16-07</t>
  </si>
  <si>
    <t>Set the 'Ole Automation Procedures' server configuration Option to 0.  To implement the recommended state, execute the following T-SQL command:
EXECUTE sp_configure 'show advanced options', 1;
RECONFIGURE;
EXECUTE sp_configure 'Ole Automation Procedures', 0;
RECONFIGURE;
GO
EXECUTE sp_configure 'show advanced options', 0;
RECONFIGURE;</t>
  </si>
  <si>
    <t>SQL16-08</t>
  </si>
  <si>
    <t>To implement the recommended state, execute the following T-SQL command:
	SELECT name, 
 CAST(value as int) as value_configured, 
 CAST(value_in_use as int) as value_in_use 
FROM sys.configurations 
WHERE name = 'Remote access'; 
	Both value columns must show 0.</t>
  </si>
  <si>
    <t>Set the 'Remote access' Server Configuration Option to 0.  To implement the recommended state, execute the following T-SQL command:
EXECUTE sp_configure 'show advanced options', 1;
RECONFIGURE;
EXECUTE sp_configure 'Remote access', 0;
RECONFIGURE;
GO
EXECUTE sp_configure 'show advanced options', 0;
RECONFIGURE;</t>
  </si>
  <si>
    <t>SQL16-09</t>
  </si>
  <si>
    <t>To implement the recommended state, execute the following T-SQL command:
	USE master;
GO
SELECT name, 
 CAST(value as int) as value_configured, 
 CAST(value_in_use as int) as value_in_use 
FROM sys.configurations 
WHERE name = 'Remote admin connections'
AND SERVERPROPERTY('IsClustered') = 0;
	If no data is returned, the instance is a cluster and this recommendation is not applicable. If data is returned, then both the value columns must show 0.</t>
  </si>
  <si>
    <t>Set the ' 'Remote admin connections' server configuration option to 0.  Run the following T-SQL command on non-clustered installations:
EXECUTE sp_configure 'Remote admin connections', 0; 
RECONFIGURE; 
GO</t>
  </si>
  <si>
    <t>SQL16-10</t>
  </si>
  <si>
    <t>To implement the recommended state, execute the following T-SQL command:
	SELECT name, 
 CAST(value as int) as value_configured, 
 CAST(value_in_use as int) as value_in_use 
FROM sys.configurations 
WHERE name = 'Scan for startup procs'; 
	Both value columns must show 0.</t>
  </si>
  <si>
    <t>Set the 'Scan for startup procs' server configuration option to 0.  To implement the recommended state, execute the following T-SQL command:
EXECUTE sp_configure 'show advanced options', 1;
RECONFIGURE;
EXECUTE sp_configure 'Scan for startup procs', 0;
RECONFIGURE;
GO
EXECUTE sp_configure 'show advanced options', 0;
RECONFIGURE;</t>
  </si>
  <si>
    <t>SQL16-11</t>
  </si>
  <si>
    <t>Set the 'Trustworthy' Database Property to Off.  To implement the recommended state, execute the following statement against the affected databases:
ALTER DATABASE _&lt;dbname&gt;_
SET TRUSTWORTHY OFF;</t>
  </si>
  <si>
    <t>SQL16-12</t>
  </si>
  <si>
    <t>2.10</t>
  </si>
  <si>
    <t>Disable unnecessary SQL Server protocols.  The finding can be remediated by performing the following:
Open SQL Server Configuration Manager; go to the SQL Server Network Configuration. Ensure that only required protocols are enabled. Disable protocols not necessary.</t>
  </si>
  <si>
    <t>SQL16-13</t>
  </si>
  <si>
    <t>Configure SQL Server to use non-standard ports.  The finding can be remediated by performing the following:
- In SQL Server Configuration Manager, in the console pane, expand SQL Server Network Configuration, expand Protocols for , and then double-click the TCP/IP or VIA protocol
- In the TCP/IP Properties dialog box, on the IP Addresses tab, several IP addresses appear in the format IP1, IP2, up to IPAll. One of these is for the IP address of the loopback adapter, 127.0.0.1. Additional IP addresses appear for each IP Address on the computer
- Change the TCP Port field from 1433 to another non-standard port or leave the TCP Port field empty and set the TCP Dynamic Ports value to 0 to enable dynamic port assignment and then click OK.
- In the console pane, click SQL Server Services.
- In the details pane, right-click SQL Server () and then click Restart, to stop and restart SQL Server.</t>
  </si>
  <si>
    <t>SQL16-14</t>
  </si>
  <si>
    <t>Set the 'Hide Instance' option to 'Yes' for Production SQL Server instances.  The finding can be remediated by performing the following:
- In SQL Server Configuration Manager, expand SQL Server Network Configuration, right-click Protocols for &lt;server instance&gt;, and then select Properties.
- On the Flags tab, in the Hide Instance box, select Yes, and then click OK to close the dialog box. The change takes effect immediately for new connections.</t>
  </si>
  <si>
    <t>SQL16-15</t>
  </si>
  <si>
    <t>Disable the 'sa' Login Account.  To implement the recommended state, execute the following T-SQL statement:
ALTER LOGIN sa DISABLE;</t>
  </si>
  <si>
    <t>SQL16-16</t>
  </si>
  <si>
    <t>Rename the 'sa' username from the default value.  To implement the recommended state, execute the following T-SQL command:
ALTER LOGIN sa WITH NAME = different_user;</t>
  </si>
  <si>
    <t>SQL16-17</t>
  </si>
  <si>
    <t>Set the 'xp_cmdshell' Server Configuration Option to 0.  To implement the recommended state, execute the following T-SQL command:
EXECUTE sp_configure 'show advanced options', 1;
RECONFIGURE;
EXECUTE sp_configure 'Xp_cmdshell', 0;
RECONFIGURE; GO EXECUTE sp_configure 'show advanced options', 0;
RECONFIGURE;</t>
  </si>
  <si>
    <t>SQL16-18</t>
  </si>
  <si>
    <t>Set AUTO_CLOSE OFF on contained databases.  To implement the recommended state, execute the following to establish the prescribed state for a given contained database:
ALTER DATABASE _&lt;database_name&gt;_ SET AUTO_CLOSE OFF;</t>
  </si>
  <si>
    <t>SQL16-19</t>
  </si>
  <si>
    <t>Ensure no SQL logins have the name 'sa' by dropping them from the system.  The finding can be remediated by performing the following:
DROP LOGIN sa;</t>
  </si>
  <si>
    <t>SQL16-20</t>
  </si>
  <si>
    <t>Set The 'Server Authentication' Property To Windows Authentication mode.  The finding can be remediated by performing the following:
- Open SQL Server Management Studio.
- Open the Object Explorer tab and connect to the target database instance.
- Right click the instance name and select Properties.
- Select the Security page from the left menu.
- Set the Server authentication setting to Windows Authentication mode.</t>
  </si>
  <si>
    <t>SQL16-21</t>
  </si>
  <si>
    <t>Revoke CONNECT permissions on the 'guest user' within all SQL Server databases excluding the master, msdb and tempdb.  To implement the recommended state, execute the following T-SQL statement:
USE [_database_name_];
GO
REVOKE CONNECT FROM guest;</t>
  </si>
  <si>
    <t>SQL16-22</t>
  </si>
  <si>
    <t>Drop orphaned users (users returned in the query) from SQL Server databases:  To implement the recommended state, execute the following T-SQL statement:
DROP USER &lt;username&gt;;</t>
  </si>
  <si>
    <t>SQL16-23</t>
  </si>
  <si>
    <t xml:space="preserve">Execute the following T-SQL in each contained database to find database users that are using SQL authentication:
SELECT name AS DBUser
FROM sys.database_principals
WHERE name NOT IN ('dbo','Information_Schema','sys','guest')
AND type IN ('U','S','G')
AND authentication_type = 2;
GO
</t>
  </si>
  <si>
    <t xml:space="preserve">Password complexity rules are not enforced in contained databases as SQL Authentication is used.  </t>
  </si>
  <si>
    <t>Do not use SQL Authentication in contained databases.  Ensure Windows Authentication is exclusively used by executing the following T-SQL statement:
ALTER LOGIN login_name WITH PASSWORD = password_value MUST_CHANGE;</t>
  </si>
  <si>
    <t>SQL16-24</t>
  </si>
  <si>
    <t>Do not use SQL Server's MSSQL Service Account as  an Administrator</t>
  </si>
  <si>
    <t>The service account and/or service SID used by the MSSQLSERVER service for a default instance or MSSQL$_&lt;InstanceName&gt;_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</si>
  <si>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Verify that the service account (in case of a local or AD account) and service SID are not members of the Windows Administrators group.</t>
  </si>
  <si>
    <t xml:space="preserve">The MSSQL service account is not a member of the Windows administrator group.  </t>
  </si>
  <si>
    <t xml:space="preserve">The MSSQL service account is a member of the administrator group.  </t>
  </si>
  <si>
    <t>Following the principle of least privilege, the service account should have no more privileges than required to do its job. For SQL Server services, the SQL Server Setup will assign the required permissions directly to the service SID. No additional permissions or privileges should be necessary.</t>
  </si>
  <si>
    <t>Do not use SQL Server's MSSQL Service Account as  an Administrator.  In the case where LocalSystem is used, use --SQL Server Configuration Manager-- to change to a less privileged account. Otherwise, remove the account or service SID from the Administrators group.</t>
  </si>
  <si>
    <t>Set the SQL Server's MSSQL Service Account to run on a non-administrative account.</t>
  </si>
  <si>
    <t>To close this finding, please provide screenshots of SQL servers administrators within the agency's CAP.</t>
  </si>
  <si>
    <t>SQL16-25</t>
  </si>
  <si>
    <t>Ensure the SQL Server's SQLAgent Service Account is Not an Administrator</t>
  </si>
  <si>
    <t>The service account and/or service SID used by the SQLSERVERAGENT service for a default instance or SQLAGENT$_&lt;InstanceName&gt;_ service for a named instance should not be a member of the Windows Administrator group either directly or indirectly (via a group). This also means that the account known as LocalSystem (aka NT AUTHORITY\SYSTEM) should not be used for the SQLAGENT service as this account has higher privileges than the SQL Server service requires.</t>
  </si>
  <si>
    <t xml:space="preserve">The SQLAgent service account is not a member of the Windows administrator group.  </t>
  </si>
  <si>
    <t xml:space="preserve">The SQLAgenct service account is a member of the administrator group.  </t>
  </si>
  <si>
    <t>Ensure the SQL Server's SQLAgent Service Account is Not an Administrator.  In the case where LocalSystem is used, use --SQL Server Configuration Manager-- to change to a less privileged account. Otherwise, remove the account or service SID from the Administrators group. You may need to run the --SQL Server Configuration Manager-- if underlying permissions had been changed or if --SQL Server Configuration Manager-- was not originally used to set the service account.</t>
  </si>
  <si>
    <t>Set the SQL Server's SQLAgent Service Account to run as a non-administrative account.</t>
  </si>
  <si>
    <t>SQL16-26</t>
  </si>
  <si>
    <t>Ensure the SQL Server's Full-Text Service Account is Not an Administrator</t>
  </si>
  <si>
    <t>The service account and/or service SID used by the MSSQLFDLauncher service for a default instance or MSSQLFDLauncher$_&lt;InstanceName&gt;_ service for a named instance should not be a member of the Windows Administrator group either directly or indirectly (via a group). This also means that the account known as LocalSystem (aka NT AUTHORITY\SYSTEM) should not be used for the Full-Text service as this account has higher privileges than the SQL Server service requires.</t>
  </si>
  <si>
    <t xml:space="preserve">The Full-Text service account is not a member of the Windows administrator group.  </t>
  </si>
  <si>
    <t xml:space="preserve">The Full-Text service account is a member of the administrator group.  </t>
  </si>
  <si>
    <t>Ensure the SQL Server's Full-Text service account is not an administrator.  In the case where LocalSystem is used, use --SQL Server Configuration Manager-- to change to a less privileged account. Otherwise, remove the account or service SID from the Administrators group. You may need to run the --SQL Server Configuration Manager-- if underlying permissions had been changed or if --SQL Server Configuration Manager-- was not originally used to set the service account.</t>
  </si>
  <si>
    <t>Set the SQL Server's Full-Text Service account to run as an non-administrative account.</t>
  </si>
  <si>
    <t>SQL16-27</t>
  </si>
  <si>
    <t>Ensure only the default permissions specified by Microsoft are granted to the public server role</t>
  </si>
  <si>
    <t>public is a special fixed server role containing all logins. Unlike other fixed server roles, permissions can be changed for the public role. In keeping with the principle of least privileges, the public server role should not be used to grant permissions at the server scope as these would be inherited by all users.</t>
  </si>
  <si>
    <t>Use the following syntax to determine if extra permissions have been granted to the public server role.
SELECT - 
FROM master.sys.server_permissions
WHERE (grantee_principal_id = SUSER_SID(N'public') and state_desc LIKE 'GRANT%')
AND NOT (state_desc = 'GRANT' and [permission_name] = 'VIEW ANY DATABASE' and class_desc = 'SERVER')
AND NOT (state_desc = 'GRANT' and [permission_name] = 'CONNECT' and class_desc = 'ENDPOINT' and major_id = 2)
AND NOT (state_desc = 'GRANT' and [permission_name] = 'CONNECT' and class_desc = 'ENDPOINT' and major_id = 3)
AND NOT (state_desc = 'GRANT' and [permission_name] = 'CONNECT' and class_desc = 'ENDPOINT' and major_id = 4)
AND NOT (state_desc = 'GRANT' and [permission_name] = 'CONNECT' and class_desc = 'ENDPOINT' and major_id = 5);
This query should not return any rows.</t>
  </si>
  <si>
    <t xml:space="preserve">No rows are returned as a result of executing the query.  </t>
  </si>
  <si>
    <t>The public server role has excessive permissions.</t>
  </si>
  <si>
    <t>Every SQL Server login belongs to the public role and cannot be removed from this role. Therefore, any permissions granted to this role will be available to all logins unless they have been explicitly denied to specific logins or user-defined server roles.</t>
  </si>
  <si>
    <t>Ensure only the default permissions specified by Microsoft are granted to the public server role.  The finding can be remediated by performing the following:
1. Add the extraneous permissions found in the Audit query results to the specific logins to user-defined server roles which require the access. 
2. Revoke the _&lt;permission_name&gt;_ from the public role as shown below
USE [master]
GO
REVOKE _&lt;permission_name&gt;_FROM public;
GO</t>
  </si>
  <si>
    <t>Revoke excessive permissions from the public server role. One method for implementing the recommended state is to perform the following: 
1. Add the extraneous permissions found in the Audit query results to the specific logins to user-defined server roles which require the access. 
2. Revoke the _`
`_ from the `public` role as shown below
USE [master]
GO
REVOKE \
FROM public;
GO</t>
  </si>
  <si>
    <t>To close this finding, please provide screenshots of the permissions associated with the Public Server role within the agency's CAP.</t>
  </si>
  <si>
    <t>SQL16-28</t>
  </si>
  <si>
    <t>Ensure Windows BUILTIN groups are not SQL Logins</t>
  </si>
  <si>
    <t>Prior to SQL Server 2008, the BUILTIN\Administrators group was added a SQL Server login with sysadmin privileges during installation by default. Best practices promote creating an Active Directory level group containing approved DBA staff accounts and using this controlled AD group as the login with sysadmin privileges. The AD group should be specified during SQL Server installation and the BUILTIN\Administrators group would therefore have no need to be a login.</t>
  </si>
  <si>
    <t>Use the following syntax to determine if any BUILTIN groups or accounts have been added as SQL Server Logins.
SELECT pr.[name], pe.[permission_name], pe.[state_desc]
FROM sys.server_principals pr
JOIN sys.server_permissions pe
ON pr.principal_id = pe.grantee_principal_id
WHERE pr.name like 'BUILTIN%';
This query should not return any rows.</t>
  </si>
  <si>
    <t xml:space="preserve">BUILTIN groups have SQL Logins.  </t>
  </si>
  <si>
    <t>The BUILTIN groups (Administrators, Everyone, Authenticated Users, Guests, etc) generally contain very broad memberships which would not meet the best practice of ensuring only the necessary users have been granted access to a SQL Server instance. These groups should not be used for any level of access into a SQL Server Database Engine instance.</t>
  </si>
  <si>
    <t xml:space="preserve">Ensure Windows BUILTIN groups are not SQL logins.  The finding can be remediated by performing the following:
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_&lt;name&gt;_ in [BUILTIN\_&lt;name&gt;_].
 USE [master]
 GO
 DROP LOGIN [BUILTIN\_&lt;name&gt;_]
 GO
 </t>
  </si>
  <si>
    <t>Remove Windows BUILTIN groups from all SQL Logins. One method for implementing the recommended state is to perform the following: 
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_``_ in `BUILTIN\`_``_.
USE [master]
GO
DROP LOGIN [BUILTIN\\_\_]
GO</t>
  </si>
  <si>
    <t>SQL16-29</t>
  </si>
  <si>
    <t>Ensure Windows local groups are not SQL Logins</t>
  </si>
  <si>
    <t>Local Windows groups should not be used as logins for SQL Server instances.</t>
  </si>
  <si>
    <t>Use the following syntax to determine if any local groups have been added as SQL Server Logins.
USE [master]
GO
SELECT pr.[name] AS LocalGroupName, pe.[permission_name], pe.[state_desc]
FROM sys.server_principals pr
JOIN sys.server_permissions pe
ON pr.[principal_id] = pe.[grantee_principal_id]
WHERE pr.[type_desc] = 'WINDOWS_GROUP'
AND pr.[name] like CAST(SERVERPROPERTY('MachineName') AS nvarchar) + '%';
This query should not return any rows.</t>
  </si>
  <si>
    <t>Windows local groups have SQL logins.</t>
  </si>
  <si>
    <t>Allowing local Windows groups as SQL Logins provides a loophole whereby anyone with OS level administrator rights (and no SQL Server rights) could add users to the local Windows groups and thereby give themselves or others access to the SQL Server instance.</t>
  </si>
  <si>
    <t>Ensure Windows local groups are not SQL logins.  The finding can be remediated by performing the following:
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_&lt;name&gt;_.
 USE [master]
 GO
 DROP LOGIN [_&lt;name&gt;_]
 GO</t>
  </si>
  <si>
    <t>Revoke Windows local groups from SQL Logins. One method for implementing the recommended state is to perform the following: 
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_``_.
USE [master]
GO
DROP LOGIN [_\_]
GO</t>
  </si>
  <si>
    <t>SQL16-30</t>
  </si>
  <si>
    <t>Ensure the public role in the msdb database is not granted access to SQL Agent proxies</t>
  </si>
  <si>
    <t>The public database role contains every user in the msdb database. SQL Agent proxies define a security context in which a job step can run.</t>
  </si>
  <si>
    <t>Use the following syntax to determine if access to any proxies have been granted to the msdb database's public role.
USE [msdb]
GO
SELECT sp.name AS proxyname
FROM dbo.sysproxylogin spl
JOIN sys.database_principals dp
ON dp.sid = spl.sid
JOIN sysproxies sp
ON sp.proxy_id = spl.proxy_id
WHERE principal_id = USER_ID('public');
GO
This query should not return any rows.</t>
  </si>
  <si>
    <t xml:space="preserve">The public server role has been granted access to SQL Agent proxies.  </t>
  </si>
  <si>
    <t>Granting access to SQL Agent proxies for the public role would allow all users to utilize the proxy which may have high privileges. This would likely break the principle of least privileges.</t>
  </si>
  <si>
    <t xml:space="preserve">Ensure the public role in the msdb database is not granted access to SQL Agent proxies.  The finding can be remediated by performing the following:
1. Ensure the required security principals are explicitly granted access to the proxy (use sp_grant_login_to_proxy).
2. Revoke access to the _&lt;proxyname&gt;_ from the public role.
 USE [msdb]
 GO
 EXEC dbo.sp_revoke_login_from_proxy @name = N 'public', @proxy_name = N'_&lt;proxyname&gt;_';
 GO
 </t>
  </si>
  <si>
    <t>Revoke the public server role from all SQL Agent proxies.  One method for implementing the recommended state is to perform the following: 
1. Ensure the required security principals are explicitly granted access to the proxy (use `sp_grant_login_to_proxy`).
2. Revoke access to the _`
`_ from the `public` role.
USE [msdb]
GO
EXEC dbo.sp_revoke_login_from_proxy @name = N 'public', @proxy_name = N'\';
GO</t>
  </si>
  <si>
    <t>To close this finding, please provide a screenshot of the Public Roles permissions within the agency's CAP.</t>
  </si>
  <si>
    <t>SQL16-31</t>
  </si>
  <si>
    <t>Set the MUST_CHANGE option for SQL authenticated logins.  The finding can be remediated by performing the following:
ALTER LOGIN login_name WITH PASSWORD = password_value MUST_CHANGE;</t>
  </si>
  <si>
    <t>SQL16-32</t>
  </si>
  <si>
    <t>The 'CHECK_EXPIRATION' option has not been set to 'ON' for all SQL authenticated logins with the Sysadmin role.</t>
  </si>
  <si>
    <t>Set the 'CHECK_EXPIRATION' option to ON for all SQL authenticated logins within the sysadmin role.  The finding can be remediated by performing the following:
ALTER LOGIN [login_name] WITH CHECK_EXPIRATION = ON;</t>
  </si>
  <si>
    <t>SQL16-33</t>
  </si>
  <si>
    <t xml:space="preserve">The 'CHECK_POLICY' option has not been set to 'ON' for all SQL authenticated logins.  </t>
  </si>
  <si>
    <t>Set the 'CHECK_POLICY' option to ON for all SQL authenticated logins.  The finding can be remediated by performing the following:
ALTER LOGIN [login_name] WITH CHECK_POLICY = ON;</t>
  </si>
  <si>
    <t>SQL16-34</t>
  </si>
  <si>
    <t>Set the 'Maximum number of error log files' setting to greater than or equal to 12.  The finding can be remediated by performing the following:
- Open SQL Server Management Studio.
- Open Object Explorer and connect to the target instance.
- Navigate to the Management tab in Object Explorer and expand. Right click on the SQL Server Logs file and select Configure
- Check the Limit the number of error log files before they are recycled
- Set the Maximum number of error log files to greater than or equal to 12</t>
  </si>
  <si>
    <t>SQL16-35</t>
  </si>
  <si>
    <t>To implement the recommended state, execute the following T-SQL command:
	SELECT name, 
 CAST(value as int) as value_configured, 
 CAST(value_in_use as int) as value_in_use 
FROM sys.configurations 
WHERE name = 'Default trace enabled'; 
Both value columns must show 1.</t>
  </si>
  <si>
    <t>The 'Default Trace Enabled' server configuration option has not been set to 1 for auditing all database activity.</t>
  </si>
  <si>
    <t>Set the 'Default Trace Enabled' server configuration option to 1.  To implement the recommended state, execute the following T-SQL command:
EXECUTE sp_configure 'show advanced options', 1;
RECONFIGURE;
EXECUTE sp_configure 'Default trace enabled', 1;
RECONFIGURE;
GO
EXECUTE sp_configure 'show advanced options', 0;
RECONFIGURE;</t>
  </si>
  <si>
    <t>SQL16-36</t>
  </si>
  <si>
    <t>Auditing has not been configured to audit failed and successful logins through the VP_loginconfig</t>
  </si>
  <si>
    <t>Set 'Login Auditing' to both failed and successful logins.  The finding can be remediated by performing the following within the SSMS GUI interface:
- Expand the SQL Server in Object Explorer.
- Expand the Security Folder
- Right-click on the Audits folder and choose New Audit...
- Specify a name for the Server Audit.
- Specify the audit destination details and then click OK to save the Server Audit.
- Right-click on Server Audit Specifications and choose New Server Audit Specification...
- Name the Server Audit Specification
- Select the just created Server Audit in the Audit drop-down selection.
- Click the drop down under Audit Action Type and select AUDIT_CHANGE_GROUP.
- Click the new drop down under Audit Action Type and select FAILED_LOGIN_GROUP.
- Click the new drop down under Audit Action Type and select SUCCESSFUL_LOGIN_GROUP.
- Click OK to save the Server Audit Specification.
- Right-click on the new Server Audit Specification and select Enable Server Audit Specification.
- Right-click on the new Server Audit and select Enable Server Audit.
VIA T-SQL:
Execute code similar to:
CREATE SERVER AUDIT TrackLogins
TO APPLICATION_LOG;
GO 
CREATE SERVER AUDIT SPECIFICATION TrackAllLogins
FOR SERVER AUDIT TrackLogins
 ADD (FAILED_LOGIN_GROUP),
 ADD (SUCCESSFUL_LOGIN_GROUP),
 ADD (AUDIT_CHANGE_GROUP)
WITH (STATE = ON);
GO 
ALTER SERVER AUDIT TrackLogins
WITH (STATE = ON);
GO 
Please note, if the write destination for the Audit object is to be the security event log, see the Books Online topic Write SQL Server Audit Events to the Security Log [https://technet.microsoft.com/en-us/library/cc645889(v=sql.120).aspx] and follow the appropriate steps.</t>
  </si>
  <si>
    <t>SQL16-37</t>
  </si>
  <si>
    <t>Ensure all database and user input is sanitized prior to database storage.  The following steps can be taken to remediate SQL injection vulnerabilities:
- Review TSQL and application code for SQL Injection
- Only permit minimally privileged accounts to send user input to the server
- Minimize the risk of SQL injection attack by using parameterized commands and stored procedures
- Reject user input containing binary data, escape sequences, and comment characters
- Always validate user input and do not use it directly to build SQL statements</t>
  </si>
  <si>
    <t>SQL16-38</t>
  </si>
  <si>
    <t>Set the 'CLR Assembly Permission Set' to SAFE_ACCESS for All CLR Assemblies.  To implement the recommended state, execute the following T-SQL command:
ALTER ASSEMBLY assembly_name WITH PERMISSION_SET = SAFE;</t>
  </si>
  <si>
    <t>SQL16-39</t>
  </si>
  <si>
    <t>SC-13</t>
  </si>
  <si>
    <t>Cryptographic Protection</t>
  </si>
  <si>
    <t>Ensure 'Symmetric Key encryption algorithm' is set to 'AES_128' or higher in non-system databases</t>
  </si>
  <si>
    <t>Per the Microsoft Best Practices, only the SQL Server AES algorithm options, AES_128, AES_192, and AES_256, should be used for a symmetric key encryption algorithm.</t>
  </si>
  <si>
    <t>Execute the following SQL statement: 
EXEC sp_msforeachdb 'use [?] SELECT db_name() AS Database_Name, name AS Key_Name FROM sys.symmetric_keys WHERE algorithm_desc NOT IN (''AES_128'', ''AES_192'', ''AES_256'') AND db_id() &gt; 4';
For compliance, no rows should be returned.</t>
  </si>
  <si>
    <t>For compliance, no rows should be returned.</t>
  </si>
  <si>
    <t>System databases do not require symmetric key algorithms to be AES_128 or higher.</t>
  </si>
  <si>
    <t>The following algorithms (as referred to by SQL Server) are considered weak or deprecated and should no longer be used in SQL Server: DES, DESX, RC2, RC4, RC4_128.
Many organizations may accept the Triple DES algorithms (TDEA) which use keying options 1 (3 key aka 3TDEA) or keying option 2 (2 key aka 2TDEA). In SQL Server, these are referred to as TRIPLE_DES_3KEY and TRIPLE_DES respectively. Additionally, the SQL Server algorithm named DESX is actually the same implementation as the TRIPLE_DES_3KEY option. However, using the DESX identifier as the algorithm type has been deprecated and its usage is now discouraged.</t>
  </si>
  <si>
    <t>Refer to Microsoft SQL Server Books Online ALTER SYMMETRIC KEY entry for specifics on changing the values and configuring appropriately for the Organization. Ensure the implementation meets FIPS 140-2 criteria.</t>
  </si>
  <si>
    <t>To close this finding, please provide a screenshot of the 'Symmetric Key encryption algorithm' settings within the agency's CAP.</t>
  </si>
  <si>
    <t>SQL16-40</t>
  </si>
  <si>
    <t>Ensure Asymmetric Key Size is set to 'greater than or equal to 2048' in non-system databases</t>
  </si>
  <si>
    <t>Microsoft Best Practices recommend to use at least a 2048-bit encryption algorithm for asymmetric keys.</t>
  </si>
  <si>
    <t>Execute the following SQL statement: 
EXEC sp_msforeachdb 'use [?] SELECT db_name() AS Database_Name, name AS Key_Name FROM sys.asymmetric_keys WHERE key_length &lt; 2048 AND db_id() &gt; 4';
For compliance, no rows should be returned.</t>
  </si>
  <si>
    <t xml:space="preserve">Non-system databases do not require an asymmetric key length of 2048 or greater.  </t>
  </si>
  <si>
    <t>The RSA_2048 encryption algorithm for asymmetric keys in SQL Server is the highest bit-level provided and therefore the most secure available choice (other choices are RSA_512 and RSA_1024).</t>
  </si>
  <si>
    <t>To close this finding, please provide a screenshot of the Asymmetric Key Size settings for non-system databases within the agency's CAP.</t>
  </si>
  <si>
    <t>SQL17-01</t>
  </si>
  <si>
    <t>Latest SQL Server Service Packs and Hotfixes are Installed</t>
  </si>
  <si>
    <t>SQL Server patches contain program updates that fix security and product functionality issues found in the software. These patches can be installed with a hotfix which is a single patch, a cumulative update which is a small group of patches or a service pack which is a large collection of patches. The SQL Server version and patch levels should be the most recent compatible with the organizations' operational needs.</t>
  </si>
  <si>
    <t>To determine your SQL Server service pack level, run the following code snippet.
SELECT SERVERPROPERTY('ProductLevel') as SP_installed, SERVERPROPERTY('ProductVersion') as Version;
First column returns the installed Service Pack level, the second is the exact build number.</t>
  </si>
  <si>
    <t>The latest security patches have not been applied to the system.</t>
  </si>
  <si>
    <r>
      <rPr>
        <b/>
        <sz val="10"/>
        <rFont val="Arial"/>
        <family val="2"/>
      </rPr>
      <t>End of General Support:</t>
    </r>
    <r>
      <rPr>
        <sz val="10"/>
        <rFont val="Arial"/>
        <family val="2"/>
      </rPr>
      <t xml:space="preserve">
Mainstream SQL 2017 Server 10/11/2022 
Extended Support 10/12/2027	</t>
    </r>
  </si>
  <si>
    <t>1</t>
  </si>
  <si>
    <t>Identify the current version and patch level of your SQL Server instances and ensure they contain the latest security fixes. Make sure to test these fixes in your test environments before updating production instances.
The most recent SQL Server patches can be found here:
Hotfixes and Cumulative updates: [http://blogs.msdn.com/b/sqlreleaseservices/](http://blogs.msdn.com/b/sqlreleaseservices/)
Service Packs: [https://support.microsoft.com/en-us/kb/3177534](https://support.microsoft.com/en-us/kb/3177534).</t>
  </si>
  <si>
    <t>SQL17-02</t>
  </si>
  <si>
    <t>Install Single-Function Member Servers</t>
  </si>
  <si>
    <t>SQL17-03</t>
  </si>
  <si>
    <t>Set the 'Ad Hoc Distributed Queries' Server Configuration Option is set to '0'</t>
  </si>
  <si>
    <t>Enabling Ad Hoc Distributed Queries allows users to query data and execute statements on external data sources. This functionality should be disabled.</t>
  </si>
  <si>
    <t>Run the following T-SQL command:
SELECT name, CAST(value as int) as value_configured, CAST(value_in_use as int) as value_in_use 
FROM sys.configurations 
WHERE name = 'Ad Hoc Distributed Queries';
Both value columns must show `0`.</t>
  </si>
  <si>
    <t>2.1</t>
  </si>
  <si>
    <t>Set the 'Ad Hoc Distributed Queries' Server Configuration Option is set to 0. To implement the recommended state, execute the following T-SQL command: 
EXECUTE sp_configure 'show advanced options', 1;
RECONFIGURE;
EXECUTE sp_configure 'Ad Hoc Distributed Queries', 0;
RECONFIGURE;
GO
EXECUTE sp_configure 'show advanced options', 0;
RECONFIGURE;.</t>
  </si>
  <si>
    <t>SQL17-04</t>
  </si>
  <si>
    <t>Set the 'CLR Enabled' Server Configuration Option to '0'</t>
  </si>
  <si>
    <t>The `clr enabled` option specifies whether user assemblies can be run by SQL Server.</t>
  </si>
  <si>
    <t>Run the following T-SQL command:
SELECT name,
 CAST(value as int) as value_configured,
 CAST(value_in_use as int) as value_in_use
FROM sys.configurations
WHERE name = 'clr enabled';
Both value columns must show `0` to be compliant.</t>
  </si>
  <si>
    <t>Set the 'CLR Enabled' Server Configuration Option to '0' .To implement the recommended state, execute the following T-SQL command: 
EXECUTE sp_configure 'clr enabled', 0;
RECONFIGURE;.</t>
  </si>
  <si>
    <t>SQL17-05</t>
  </si>
  <si>
    <t>Set the 'Cross DB Ownership Chaining' Server Configuration Option to '0'</t>
  </si>
  <si>
    <t>The `cross db ownership chaining` option controls cross-database ownership chaining across all databases at the instance (or server) level.</t>
  </si>
  <si>
    <t>Run the following T-SQL command:
SELECT name,
 CAST(value as int) as value_configured,
 CAST(value_in_use as int) as value_in_use
FROM sys.configurations
WHERE name = 'cross db ownership chaining';
Both value columns must show `0` to be compliant.</t>
  </si>
  <si>
    <t>When enabled, this option allows a member of the `db_owner` role in a database to gain access to objects owned by a login in any other database, causing an unnecessary information disclosure. When required, cross-database ownership chaining should only be enabled for the specific databases requiring it instead of at the instance level for all databases by using the `ALTER DATABASE`_``_`SET DB_CHAINING ON` command. This database option may not be changed on the `master`, `model`, or `tempdb` system databases.</t>
  </si>
  <si>
    <t>Set the 'Cross DB Ownership Chaining' Server Configuration Option to '0' . To implement the recommended state, execute the following T-SQL command:  command:
EXECUTE sp_configure 'cross db ownership chaining', 0;
RECONFIGURE;
GO.</t>
  </si>
  <si>
    <t>SQL17-06</t>
  </si>
  <si>
    <t>Set the 'Database Mail XPs' Server Configuration Option to '0'</t>
  </si>
  <si>
    <t>The `Database Mail XPs` option controls the ability to generate and transmit email messages from SQL Server.</t>
  </si>
  <si>
    <t>Run the following T-SQL command:
SELECT name,
 CAST(value as int) as value_configured,
 CAST(value_in_use as int) as value_in_use
FROM sys.configurations
WHERE name = 'Database Mail XPs';
Both value columns must show `0` to be compliant.</t>
  </si>
  <si>
    <t xml:space="preserve">run value must equal 0
</t>
  </si>
  <si>
    <t>The 'Set the 'Database Mail XPs' Server Configuration Option has not been set to '0'.</t>
  </si>
  <si>
    <t>Disabling the `Database Mail XPs` option reduces the SQL Server surface, eliminates a DOS attack vector and channel to exfiltrate data from the database server to a remote host.</t>
  </si>
  <si>
    <t>Set the 'Database Mail XPs' Server Configuration Option to '0'.  To implement the recommended state, execute the following T-SQL command: 
EXECUTE sp_configure 'show advanced options', 1;
RECONFIGURE;
EXECUTE sp_configure 'Database Mail XPs', 0;
RECONFIGURE;
GO
EXECUTE sp_configure 'show advanced options', 0;
RECONFIGURE;.</t>
  </si>
  <si>
    <t>SQL17-07</t>
  </si>
  <si>
    <t>Set the 'Ole Automation Procedures' Server Configuration Option to '0'</t>
  </si>
  <si>
    <t>The `Ole Automation Procedures` option controls whether OLE Automation objects can be instantiated within Transact-SQL batches. These are extended stored procedures that allow SQL Server users to execute functions external to SQL Server.</t>
  </si>
  <si>
    <t>Run the following T-SQL command:
SELECT name, 
 CAST(value as int) as value_configured, 
 CAST(value_in_use as int) as value_in_use 
FROM sys.configurations 
WHERE name = 'Ole Automation Procedures'; 
Both value columns must show `0` to be compliant.</t>
  </si>
  <si>
    <t xml:space="preserve">Set the 'Ole Automation Procedures' Server Configuration Option to '0'. To implement the recommended state, execute the following T-SQL command:
EXECUTE sp_configure 'show advanced options', 1;
RECONFIGURE;
EXECUTE sp_configure 'Ole Automation Procedures', 0;
RECONFIGURE;
GO
EXECUTE sp_configure 'show advanced options', 0;
RECONFIGURE; </t>
  </si>
  <si>
    <t>SQL17-08</t>
  </si>
  <si>
    <t>Set the 'Remote Access' Server Configuration Option to '0'</t>
  </si>
  <si>
    <t>The `remote access` option controls the execution of local stored procedures on remote servers or remote stored procedures on local server.</t>
  </si>
  <si>
    <t>Run the following T-SQL command:
SELECT name,
 CAST(value as int) as value_configured,
 CAST(value_in_use as int) as value_in_use
FROM sys.configurations
WHERE name = 'remote access';
Both value columns must show `0`.</t>
  </si>
  <si>
    <t>Set the 'Remote Access' Server Configuration Option to '0' . To implement the recommended state, execute the following T-SQL command: 
EXECUTE sp_configure 'show advanced options', 1;
RECONFIGURE;
EXECUTE sp_configure 'remote access', 0;
RECONFIGURE;
GO
EXECUTE sp_configure 'show advanced options', 0;
RECONFIGURE;
Restart the Database Engine.</t>
  </si>
  <si>
    <t>SQL17-09</t>
  </si>
  <si>
    <t>Set the 'Remote Admin Connections' Server Configuration Option to '0'</t>
  </si>
  <si>
    <t>The `remote admin connections` option controls whether a client application on a remote computer can use the Dedicated Administrator Connection (DAC).</t>
  </si>
  <si>
    <t>Run the following T-SQL command:
USE master;
GO
SELECT name, 
 CAST(value as int) as value_configured,
 CAST(value_in_use as int) as value_in_use
FROM sys.configurations
WHERE name = 'remote admin connections'
AND SERVERPROPERTY('IsClustered') = 0;
If no data is returned, the instance is a cluster and this recommendation is not applicable. If data is returned, then both the value columns must show `0` to be compliant.</t>
  </si>
  <si>
    <t>The Dedicated Administrator Connection (DAC) lets an administrator access a running server to execute diagnostic functions or Transact-SQL statements, or to troubleshoot problems on the server, even when the server is locked or running in an abnormal state and not responding to a SQL Server Database Engine connection. In a cluster scenario, the administrator may not actually be logged on to the same node that is currently hosting the SQL Server instance and thus is considered "remote". Therefore, this setting should usually be enabled (`1`) for SQL Server failover clusters; otherwise it should be disabled (`0`) which is the default.</t>
  </si>
  <si>
    <t>Set the 'Remote Admin Connections' Server Configuration Option to '0'. To implement the recommended state, execute the following T-SQL command: Run the following T-SQL command on non-clustered installations:
EXECUTE sp_configure 'remote admin connections', 0;
RECONFIGURE;
GO.</t>
  </si>
  <si>
    <t>SQL17-10</t>
  </si>
  <si>
    <t>Set the 'Scan For Startup Procs' Server Configuration Option to '0'</t>
  </si>
  <si>
    <t>The `scan for startup procs` option, if enabled, causes SQL Server to scan for and automatically run all stored procedures that are set to execute upon service startup.</t>
  </si>
  <si>
    <t>Run the following T-SQL command:
SELECT name,
 CAST(value as int) as value_configured,
 CAST(value_in_use as int) as value_in_use
FROM sys.configurations
WHERE name = 'scan for startup procs';
Both value columns must show `0`.</t>
  </si>
  <si>
    <t>Run the following T-SQL command:
EXECUTE sp_configure 'show advanced options', 1;
RECONFIGURE;
EXECUTE sp_configure 'scan for startup procs', 0;
RECONFIGURE;
GO
EXECUTE sp_configure 'show advanced options', 0;
RECONFIGURE;
Restart the Database Engine.</t>
  </si>
  <si>
    <t>SQL17-11</t>
  </si>
  <si>
    <t>Set the 'Trustworthy' Database Property to 'Off'</t>
  </si>
  <si>
    <t>The `TRUSTWORTHY` database option allows database objects to access objects in other databases under certain circumstances.</t>
  </si>
  <si>
    <t>Run the following T-SQL query to list any databases with a Trustworthy database property value of `ON`:
SELECT name
FROM sys.databases
WHERE is_trustworthy_on = 1
AND name != 'msdb';
No rows should be returned.</t>
  </si>
  <si>
    <t>Set the 'Trustworthy' Database Property to 'Off' . To implement the recommended state, execute the following T-SQL statement against the databases (replace _``_ below) returned by the Audit Procedure:
ALTER DATABASE [_\_] SET TRUSTWORTHY OFF;.</t>
  </si>
  <si>
    <t>SQL17-12</t>
  </si>
  <si>
    <t>SQL Server supports Shared Memory, Named Pipes, and TCP/IP protocols. However, SQL Server should be configured to use the bare minimum required based on the organization's needs.</t>
  </si>
  <si>
    <t>Open **SQL Server Configuration Manager**; go to the **SQL Server Network Configuration**. Ensure that only required protocols are enabled.</t>
  </si>
  <si>
    <t>Using fewer protocols minimizes the attack surface of SQL Server and, in some cases, can protect it from remote attacks.</t>
  </si>
  <si>
    <t>Disable Unnecessary SQL Server Protocols. The finding can be remediated by performing the following:
Open **SQL Server Configuration Manager**; go to the **SQL Server Network Configuration**. Ensure that only required protocols are enabled. Disable protocols not necessary.</t>
  </si>
  <si>
    <t>SQL17-13</t>
  </si>
  <si>
    <t>If installed, a default SQL Server instance will be assigned a default port of `TCP:1433` for TCP/IP communication. Administrators can also manually configure named instances to use `TCP:1433` for communication. `TCP:1433` is a widely known SQL Server port and this port assignment should be changed. In a multi-instance scenario, each instance must be assigned its own dedicated TCP/IP port.</t>
  </si>
  <si>
    <t>Run the following T-SQL script:
DECLARE @value nvarchar(256);
EXECUTE master.dbo.xp_instance_regread
 N'HKEY_LOCAL_MACHINE',
 N'SOFTWARE\Microsoft\Microsoft SQL Server\MSSQLServer\SuperSocketNetLib\Tcp\IPAll',
 N'TcpPort',
 @value OUTPUT,
 N'no_output';
SELECT @value AS TCP_Port WHERE @value = '1433';
This should return no rows.</t>
  </si>
  <si>
    <t>This should return no rows.</t>
  </si>
  <si>
    <t>Configure SQL Server to use non-standard ports. The finding can be remediated by performing the following:
1) In **SQL Server Configuration Manager**, in the console pane, expand **SQL Server Network Configuration**, expand Protocols for _``_,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(_\_)** and then click **Restart**, to stop and restart SQL Server.</t>
  </si>
  <si>
    <t>SQL17-14</t>
  </si>
  <si>
    <t>Perform either the GUI or T-SQL method shown:
#### GUI Method
1. In **SQL Server Configuration Manager**, expand **SQL Server Network Configuration**, right-click **Protocols for _\_**, and then select **Properties**.
2. On the **Flags** tab, in the **Hide Instance** box, if `Yes` is selected, it is compliant.
#### T-SQL Method
Execute the following T-SQL. 
DECLARE @getValue INT;
EXEC master.sys.xp_instance_regread
 @rootkey = N'HKEY_LOCAL_MACHINE',
 @key = N'SOFTWARE\Microsoft\Microsoft SQL Server\MSSQLServer\SuperSocketNetLib',
 @value_name = N'HideInstance',
 @value = @getValue OUTPUT;
SELECT @getValue;
A value of `1` should be returned to be compliant.</t>
  </si>
  <si>
    <t>A value of `1` should be returned to be compliant.</t>
  </si>
  <si>
    <t>Set the 'Hide Instance' option to 'Yes' for Production SQL Server instances.  The finding can be remediated by performing the following:
1) In SQL Server Configuration Manager, expand SQL Server Network Configuration, right-click Protocols for &lt;server instance&gt;, and then select Properties.
2) On the Flags tab, in the Hide Instance box, select Yes, and then click OK to close the dialog box. The change takes effect immediately for new connections.</t>
  </si>
  <si>
    <t>SQL17-15</t>
  </si>
  <si>
    <t>The `sa` account is a widely known and often widely used SQL Server account with sysadmin privileges. This is the original login created during installation and always has the `principal_id=1` and `sid=0x01`.</t>
  </si>
  <si>
    <t>Use the following syntax to determine if the `sa` account is disabled. Checking for `sid=0x01` ensures that the original `sa` account is being checked in case it has been renamed per best practices. 
SELECT name, is_disabled
FROM sys.server_principals
WHERE sid = 0x01
AND is_disabled = 0;
No rows should be returned to be compliant. 
An `is_disabled` value of `0` indicates the login is currently enabled and therefore needs remediation.</t>
  </si>
  <si>
    <t xml:space="preserve">No rows should be returned to be compliant. </t>
  </si>
  <si>
    <t>Disable the 'sa' Login Account. To implement the recommended state, execute the following T-SQL command: 
USE [master]
GO
DECLARE @tsql nvarchar(max)
SET @tsql = 'ALTER LOGIN ' + SUSER_NAME(0x01) + ' DISABLE'
EXEC (@tsql)
GO.</t>
  </si>
  <si>
    <t>SQL17-16</t>
  </si>
  <si>
    <t>The `sa` account is a widely known and often widely used SQL Server login with sysadmin privileges. The `sa` login is the original login created during installation and always has `principal_id=1` and `sid=0x01`.</t>
  </si>
  <si>
    <t>Use the following syntax to determine if the `sa` login (principal) is renamed.
SELECT name
FROM sys.server_principals
WHERE sid = 0x01;
A name of `sa` indicates the account has not been renamed and therefore needs remediation.</t>
  </si>
  <si>
    <t>It is more difficult to launch password-guessing and brute-force attacks against the `sa` login if the name is not known.</t>
  </si>
  <si>
    <t>Rename the 'sa' Login Account. The finding can be remediated by performing the following:
Replace the _``_ value within the below syntax and execute to rename the `sa` login.
ALTER LOGIN sa WITH NAME = _\_;.</t>
  </si>
  <si>
    <t>SQL17-17</t>
  </si>
  <si>
    <t>Set the 'xp_cmdshell' Server Configuration Option to '0'</t>
  </si>
  <si>
    <t>The `xp_cmdshell` option controls whether the `xp_cmdshell` extended stored procedure can be used by an authenticated SQL Server user to execute operating-system command shell commands and return results as rows within the SQL client.</t>
  </si>
  <si>
    <t>Run the following T-SQL command:
SELECT name,
 CAST(value as int) as value_configured,
 CAST(value_in_use as int) as value_in_use
FROM sys.configurations
WHERE name = 'xp_cmdshell';
Both value columns must show `0` to be compliant.</t>
  </si>
  <si>
    <t>The `xp_cmdshell` procedure is commonly used by attackers to read or write data to/from the underlying Operating System of a database server.</t>
  </si>
  <si>
    <t>Set the 'xp_cmdshell' Server Configuration Option to '0'. To implement the recommended state, execute the following T-SQL command: 
EXECUTE sp_configure 'show advanced options', 1;
RECONFIGURE;
EXECUTE sp_configure 'xp_cmdshell', 0;
RECONFIGURE; 
GO 
EXECUTE sp_configure 'show advanced options', 0;
RECONFIGURE;.</t>
  </si>
  <si>
    <t>SQL17-18</t>
  </si>
  <si>
    <t>Set the 'AUTO_CLOSE' is set to 'OFF' on contained databases</t>
  </si>
  <si>
    <t>`AUTO_CLOSE` determines if a given database is closed or not after a connection terminates. If enabled, subsequent connections to the given database will require the database to be reopened and relevant procedure caches to be rebuilt.</t>
  </si>
  <si>
    <t>Perform the following to find contained databases that are not configured as prescribed:
SELECT name, containment, containment_desc, is_auto_close_on
FROM sys.databases
WHERE containment  0 and is_auto_close_on = 1;
No rows should be returned.</t>
  </si>
  <si>
    <t>Because authentication of users for contained databases occurs within the database not at the server\instance level, the database must be opened every time to authenticate a user. The frequent opening/closing of the database consumes additional server resources and may contribute to a denial of service.</t>
  </si>
  <si>
    <t>Set the 'AUTO_CLOSE' is set to 'OFF' on contained databases. The finding can be remediated by performing the following:
Execute the following T-SQL, replacing _``_ with each database name found by the Audit Procedure:
ALTER DATABASE _\_ SET AUTO_CLOSE OFF;.</t>
  </si>
  <si>
    <t>SQL17-19</t>
  </si>
  <si>
    <t>The `sa` login (e.g. principal) is a widely known and often widely used SQL Server account. Therefore, there should not be a login called `sa` even when the original `sa` login (`principal_id = 1`) has been renamed.</t>
  </si>
  <si>
    <t>Use the following syntax to determine if there is an account named `sa`.
SELECT principal_id, name
FROM sys.server_principals
WHERE name = 'sa';
No rows should be returned.</t>
  </si>
  <si>
    <t>Enforcing this control reduces the probability of an attacker executing brute force attacks against a well-known principal name.</t>
  </si>
  <si>
    <t>Ensure no SQL logins have the name 'sa' by dropping them from the system.  The finding can be remediated by performing the following:
Execute the appropriate `ALTER` or `DROP` statement below based on the `principal_id` returned for the login named `sa`. Replace the _``_ value within the below syntax and execute to rename the `sa` login.
USE [master]
GO
-- If principal_id = 1 or the login owns database objects, rename the sa login 
ALTER LOGIN [sa] WITH NAME = _\_;
GO
-- If the login owns no database objects, then drop it 
-- Do NOT drop the login if it is principal_id = 1
DROP LOGIN sa.</t>
  </si>
  <si>
    <t>SQL17-20</t>
  </si>
  <si>
    <t>Uses **Windows Authentication** to validate attempted connections.</t>
  </si>
  <si>
    <t>Execute the following syntax:
SELECT SERVERPROPERTY('IsIntegratedSecurityOnly') as [login_mode];
A `login_mode` of `1` indicates the **Server Authentication** property is set to **Windows Authentication Mode**. A `login_mode` of `0` indicates mixed mode authentication.</t>
  </si>
  <si>
    <t xml:space="preserve">Output contains the following: Windows NT Authentication
</t>
  </si>
  <si>
    <t>3</t>
  </si>
  <si>
    <t>3.1</t>
  </si>
  <si>
    <t>Set The 'Server Authentication' Property To Windows Authentication mode.  The finding can be remediated by performing the following: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
Another way is to run the following T-SQL in a Query Window: 
USE [master]
GO
EXEC xp_instance_regwrite N'HKEY_LOCAL_MACHINE', N'Software\Microsoft\MSSQLServer\MSSQLServer', N'LoginMode', REG_DWORD, 1
GO
Restart the SQL Server service for the change to take effect.</t>
  </si>
  <si>
    <t>Set the 'Server Authentication' Property to Windows Authentication mode. One method for implementing the recommended state is to perform the following within the GUI: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t>
  </si>
  <si>
    <t>SQL17-21</t>
  </si>
  <si>
    <t>Remove the right of the `guest` user to connect to SQL Server databases, except for `master`, `msdb`, and `tempdb`.</t>
  </si>
  <si>
    <t>Run the following code snippet for each database (replacing _``_ as appropriate) in the instance to determine if the `guest` user has `CONNECT` permission. No rows should be returned.
USE _\_;
GO
SELECT DB_NAME() AS DatabaseName, 'guest' AS Database_User, [permission_name], [state_desc]
FROM sys.database_permissions 
WHERE [grantee_principal_id] = DATABASE_PRINCIPAL_ID('guest') 
AND [state_desc] LIKE 'GRANT%' 
AND [permission_name] = 'CONNECT'
AND DB_NAME() NOT IN ('master','tempdb','msdb');</t>
  </si>
  <si>
    <t xml:space="preserve">The SQL command should return a "Null" value.
</t>
  </si>
  <si>
    <t>3.2</t>
  </si>
  <si>
    <t>A login assumes the identity of the `guest` user when a login has access to SQL Server but does not have access to a database through its own account and the database has a `guest` user account. Revoking the `CONNECT` permission for the `guest` user will ensure that a login is not able to access database information without explicit access to do so.</t>
  </si>
  <si>
    <t>Revoke CONNECT permissions on the 'guest user' within all SQL Server databases excluding the master, msdb and tempdb.  To implement the recommended state, execute the following T-SQL statement:
USE [_database_name_];
GO
REVOKE CONNECT FROM guest;.</t>
  </si>
  <si>
    <t>SQL17-22</t>
  </si>
  <si>
    <t>Run the following T-SQL query in each database to identify orphan users. No rows should be returned.
USE [_\_];
GO
EXEC sp_change_users_login @Action='Report';</t>
  </si>
  <si>
    <t>3.3</t>
  </si>
  <si>
    <t>Drop orphaned users (users returned in the query) from SQL Server databases:  To implement the recommended state, execute the following T-SQL statement:
DROP USER &lt;username&gt;;.</t>
  </si>
  <si>
    <t>SQL17-23</t>
  </si>
  <si>
    <t>Contained databases do not enforce password complexity rules for SQL Authenticated users.</t>
  </si>
  <si>
    <t>3.4</t>
  </si>
  <si>
    <t>Do not use SQL Authentication in contained databases.  Ensure Windows Authentication is exclusively used by executing the following T-SQL statement:
ALTER LOGIN login_name WITH PASSWORD = password_value MUST_CHANGE;.</t>
  </si>
  <si>
    <t>SQL17-24</t>
  </si>
  <si>
    <t>The service account and/or service SID used by the `MSSQLSERVER` service for a default instance or MSSQL$_\_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</si>
  <si>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Verify that the service account (in case of a local or AD account) and service `SID` are not members of the Windows Administrators group.</t>
  </si>
  <si>
    <t>3.5</t>
  </si>
  <si>
    <t>Following the principle of least privilege, the service account should have no more privileges than required to do its job. For SQL Server services, the SQL Server Setup will assign the required permissions directly to the service `SID`. No additional permissions or privileges should be necessary.</t>
  </si>
  <si>
    <t>SQL17-25</t>
  </si>
  <si>
    <t>The service account and/or service `SID` used by the `SQLSERVERAGENT` service for a default instance or SQLAGENT$_\_ service for a named instance should not be a member of the Windows Administrator group either directly or indirectly (via a group). This also means that the account known as `LocalSystem` (AKA `NT AUTHORITY\SYSTEM`) should not be used for the `SQLAGENT` service as this account has higher privileges than the SQL Server service requires.</t>
  </si>
  <si>
    <t>3.6</t>
  </si>
  <si>
    <t>SQL17-26</t>
  </si>
  <si>
    <t>The service account and/or service `SID` used by the `MSSQLFDLauncher` service for a default instance or MSSQLFDLauncher$_\_ service for a named instance should not be a member of the Windows Administrator group either directly or indirectly (via a group). This also means that the account known as `LocalSystem` (aka `NT AUTHORITY\SYSTEM`) should not be used for the Full-Text service as this account has higher privileges than the SQL Server service requires.</t>
  </si>
  <si>
    <t>3.7</t>
  </si>
  <si>
    <t>SQL17-27</t>
  </si>
  <si>
    <t>The `public` is a special fixed server role containing all logins. Unlike other fixed server roles, permissions can be changed for the `public` role. In keeping with the principle of least privileges, the `public` server role should not be used to grant permissions at the server scope as these would be inherited by all users.</t>
  </si>
  <si>
    <t>Use the following syntax to determine if extra permissions have been granted to the `public` server role.
SELECT * 
FROM master.sys.server_permissions
WHERE (grantee_principal_id = SUSER_SID(N'public') and state_desc LIKE 'GRANT%')
AND NOT (state_desc = 'GRANT' and [permission_name] = 'VIEW ANY DATABASE' and class_desc = 'SERVER')
AND NOT (state_desc = 'GRANT' and [permission_name] = 'CONNECT' and class_desc = 'ENDPOINT' and major_id = 2)
AND NOT (state_desc = 'GRANT' and [permission_name] = 'CONNECT' and class_desc = 'ENDPOINT' and major_id = 3)
AND NOT (state_desc = 'GRANT' and [permission_name] = 'CONNECT' and class_desc = 'ENDPOINT' and major_id = 4)
AND NOT (state_desc = 'GRANT' and [permission_name] = 'CONNECT' and class_desc = 'ENDPOINT' and major_id = 5);
This query should not return any rows.</t>
  </si>
  <si>
    <t>3.8</t>
  </si>
  <si>
    <t>Every SQL Server login belongs to the `public` role and cannot be removed from this role. Therefore, any permissions granted to this role will be available to all logins unless they have been explicitly denied to specific logins or user-defined server roles.</t>
  </si>
  <si>
    <t>Ensure only the default permissions specified by Microsoft are granted to the public server role.  The finding can be remediated by performing the following:
1. Add the extraneous permissions found in the Audit query results to the specific logins to user-defined server roles which require the access. 
2. Revoke the _&lt;permission_name&gt;_ from the public role as shown below
USE [master]
GO
REVOKE _&lt;permission_name&gt;_FROM public;
GO.</t>
  </si>
  <si>
    <t>SQL17-28</t>
  </si>
  <si>
    <t>Prior to SQL Server 2008, the `BUILTIN\Administrators` group was added a SQL Server login with sysadmin privileges during installation by default. Best practices promote creating an Active Directory level group containing approved DBA staff accounts and using this controlled AD group as the login with sysadmin privileges. The AD group should be specified during SQL Server installation and the `BUILTIN\Administrators` group would therefore have no need to be a login.</t>
  </si>
  <si>
    <t>Use the following syntax to determine if any `BUILTIN` groups or accounts have been added as SQL Server Logins.
SELECT pr.[name], pe.[permission_name], pe.[state_desc]
FROM sys.server_principals pr
JOIN sys.server_permissions pe
ON pr.principal_id = pe.grantee_principal_id
WHERE pr.name like 'BUILTIN%';
This query should not return any rows.</t>
  </si>
  <si>
    <t>3.9</t>
  </si>
  <si>
    <t>The `BUILTIN` groups (Administrators, Everyone, Authenticated Users, Guests, etc.) generally contain very broad memberships which would not meet the best practice of ensuring only the necessary users have been granted access to a SQL Server instance. These groups should not be used for any level of access into a SQL Server Database Engine instance.</t>
  </si>
  <si>
    <t>Ensure Windows BUILTIN groups are not SQL logins.  The finding can be remediated by performing the following:
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_&lt;name&gt;_ in [BUILTIN\_&lt;name&gt;_].
 USE [master]
 GO
 DROP LOGIN [BUILTIN\_&lt;name&gt;_]
 GO.</t>
  </si>
  <si>
    <t>SQL17-29</t>
  </si>
  <si>
    <t>Ensure Windows local groups are not SQL logins.  The finding can be remediated by performing the following:
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_&lt;name&gt;_.
 USE [master]
 GO
 DROP LOGIN [_&lt;name&gt;_]
 GO.</t>
  </si>
  <si>
    <t>SQL17-30</t>
  </si>
  <si>
    <t>The `public` database role contains every user in the `msdb` database. SQL Agent proxies define a security context in which a job step can run.</t>
  </si>
  <si>
    <t>Use the following syntax to determine if access to any proxies have been granted to the `msdb` database's `public` role.
USE [msdb]
GO
SELECT sp.name AS proxyname
FROM dbo.sysproxylogin spl
JOIN sys.database_principals dp
ON dp.sid = spl.sid
JOIN sysproxies sp
ON sp.proxy_id = spl.proxy_id
WHERE principal_id = USER_ID('public');
GO
This query should not return any rows.</t>
  </si>
  <si>
    <t>Granting access to SQL Agent proxies for the `public` role would allow all users to utilize the proxy which may have high privileges. This would likely break the principle of least privileges.</t>
  </si>
  <si>
    <t>Ensure the public role in the msdb database is not granted access to SQL Agent proxies.  The finding can be remediated by performing the following:
- Ensure the required security principals are explicitly granted access to the proxy (use sp_grant_login_to_proxy).
- Revoke access to the _&lt;proxyname&gt;_ from the public role.
 USE [msdb]
 GO
 EXEC dbo.sp_revoke_login_from_proxy @name = N'public', @proxy_name = N'_&lt;proxyname&gt;_';
 GO.</t>
  </si>
  <si>
    <t>Revoke the public server role from all SQL Agent proxies.  One method for implementing the recommended state is to perform the following: 
1. Ensure the required security principals are explicitly granted access to the proxy (use `sp_grant_login_to_proxy`).
2. Revoke access to the _`
`_ from the `public` role.
USE [msdb]
GO
EXEC dbo.sp_revoke_login_from_proxy @name = N'public', @proxy_name = N'\';
GO</t>
  </si>
  <si>
    <t>SQL17-31</t>
  </si>
  <si>
    <t>Whenever this option is set to `ON`, SQL Server will prompt for an updated password the first time the new or altered login is used.</t>
  </si>
  <si>
    <t>1. Open **SQL Server Management Studio**.
2. Open **Object Explorer** and connect to the target instance.
3. Navigate to the **Logins** tab in **Object Explorer** and expand. Right click on the desired login and select **Properties**.
4. Verify the User must change password at next login checkbox is checked.
**Note:** This audit procedure is only applicable immediately after the login has been created or altered to force the password change. Once the password is changed, there is no way to know specifically that this option was the forcing mechanism behind a password change.</t>
  </si>
  <si>
    <t>4</t>
  </si>
  <si>
    <t>Enforcing a password change after a reset or new login creation will prevent the account administrators or anyone accessing the initial password from misuse of the SQL login created without being noticed.</t>
  </si>
  <si>
    <t>Set the MUST_CHANGE option for SQL authenticated logins.  The finding can be remediated by performing the following:
CREATE LOGIN _\_ WITH PASSWORD = '\
' MUST_CHANGE, CHECK_EXPIRATION = ON, CHECK_POLICY = ON;
Set the `MUST_CHANGE` option for SQL Authenticated logins when resetting a password: 
ALTER LOGIN _\_ WITH PASSWORD = '\
' MUST_CHANGE;.</t>
  </si>
  <si>
    <t>SQL17-32</t>
  </si>
  <si>
    <t xml:space="preserve">Run the following T-SQL statement to find `sysadmin` or equivalent logins with `CHECK_EXPIRATION = OFF`. No rows should be returned.
SELECT l.[name], 'sysadmin membership' AS 'Access_Method'
FROM sys.sql_logins AS l
WHERE IS_SRVROLEMEMBER('sysadmin',name) = 1
AND l.is_expiration_checked  1
UNION ALL
SELECT l.[name], 'CONTROL SERVER' AS 'Access_Method'
FROM sys.sql_logins AS l
JOIN sys.server_permissions AS p
ON l.principal_id = p.grantee_principal_id
WHERE p.type = 'CL' AND p.state IN ('G', 'W')
AND l.is_expiration_checked  1;
</t>
  </si>
  <si>
    <t>Ensuring SQL logins comply with the secure password policy applied by the Windows Server Benchmark will ensure the passwords for SQL logins with `sysadmin` privileges are changed on a frequent basis to help prevent compromise via a brute force attack. `CONTROL SERVER` is an equivalent permission to `sysadmin` and logins with that permission should also be required to have expiring passwords.</t>
  </si>
  <si>
    <t>Set the 'CHECK_EXPIRATION' option to ON for all SQL authenticated logins within the sysadmin role.  The finding can be remediated by performing the following:
ALTER LOGIN [login_name] WITH CHECK_EXPIRATION = ON;.</t>
  </si>
  <si>
    <t>SQL17-33</t>
  </si>
  <si>
    <t>Use the following code snippet to determine the status of SQL Logins and if their password complexity is enforced.
SELECT name, is_disabled
FROM sys.sql_logins
WHERE is_policy_checked = 0;
The `is_policy_checked` value of `0` indicates that the `CHECK_POLICY` option is `OFF`; value of `1` is `ON`. If `is_disabled` value is `1`, then the login is disabled and unusable. If no rows are returned then either no SQL Authenticated logins exist or they all have `CHECK_POLICY` `ON`.</t>
  </si>
  <si>
    <t>Set the 'CHECK_POLICY' option to ON for all SQL authenticated logins.  The finding can be remediated by performing the following:
ALTER LOGIN [_\_] WITH CHECK_POLICY = ON;
**Note:** In the case of AWS RDS do not perform this remediation for the Master account.</t>
  </si>
  <si>
    <t>SQL17-34</t>
  </si>
  <si>
    <t>SQL Server error log files must be protected from loss. The log files must be backed up before they are overwritten. Retaining more error logs helps prevent loss from frequent recycling before backups can occur.</t>
  </si>
  <si>
    <t xml:space="preserve">Perform either the GUI or T-SQL method shown:
#### GUI Method
1. Open **SQL Server Management Studio**.
2. Open **Object Explorer** and connect to the target instance.
3. Navigate to the **Management** tab in **Object Explorer** and expand. Right click on the **SQL Server Logs** file and select **Configure**.
4. Verify the **Limit the number of error log files before they are recycled** checkbox is checked
5. Verify the **Maximum number of error log files** is greater than or equal to `12`
#### T-SQL Method
Run the following T-SQL. The `NumberOfLogFiles` returned should be greater than or equal to `12`.
DECLARE @NumErrorLogs int;
EXEC master.sys.xp_instance_regread
N'HKEY_LOCAL_MACHINE',
N'Software\Microsoft\MSSQLServer\MSSQLServer',
N'NumErrorLogs',
@NumErrorLogs OUTPUT;
SELECT ISNULL(@NumErrorLogs, -1) AS [NumberOfLogFiles];
</t>
  </si>
  <si>
    <t>5</t>
  </si>
  <si>
    <t>The SQL Server error log contains important information about major server events and login attempt information as well.</t>
  </si>
  <si>
    <t>Set the 'Maximum number of error log files' setting to greater than or equal to 12.  The finding can be remediated by performing the following:
1) Open **SQL Server Management Studio**.
2) Open **Object Explorer** and connect to the target instance.
3) Navigate to the **Management** tab in **Object Explorer** and expand. Right click on the SQL    Server Logs file and select Configure
4) Check the **Limit the number of error log files before they are recycled**
5) Set the **Maximum number of error log files** to greater than or equal to `12.
The T-SQL Method:
Run the following T-SQL to change the number of error log files, replace _``_ with your desired number of error log files:
EXEC master.sys.xp_instance_regwrite
N'HKEY_LOCAL_MACHINE',
N'Software\Microsoft\MSSQLServer\MSSQLServer',
N'NumErrorLogs',
REG_DWORD,
_\_;.</t>
  </si>
  <si>
    <t>SQL17-35</t>
  </si>
  <si>
    <t>Run the following T-SQL command:
SELECT name,
 CAST(value as int) as value_configured,
 CAST(value_in_use as int) as value_in_use
FROM sys.configurations
WHERE name = 'default trace enabled';
Both value columns must show `1`.</t>
  </si>
  <si>
    <t>Set the 'Default Trace Enabled' server configuration option to 1.  To implement the recommended state, execute the following T-SQL command:
EXECUTE sp_configure 'show advanced options', 1;
RECONFIGURE;
EXECUTE sp_configure 'default trace enabled', 1;
RECONFIGURE;
GO
EXECUTE sp_configure 'show advanced options', 0;
RECONFIGURE;.</t>
  </si>
  <si>
    <t>SQL17-36</t>
  </si>
  <si>
    <t>Set the 'Login Auditing' to 'failed logins'</t>
  </si>
  <si>
    <t>This setting will record failed authentication attempts for SQL Server logins to the **SQL Server Errorlog**. This is the default setting for SQL Server. 
Historically, this setting has been available in all versions and editions of SQL Server. Prior to the availability of **SQL Server Audit**, this was the only provided mechanism for capturing logins (successful or failed).</t>
  </si>
  <si>
    <t>EXEC xp_loginconfig 'audit level'; 
A `config_value` of `failure` indicates a server login auditing setting of **Failed logins only**. If a `config_value` of `all` appears, then both failed and successful logins are being logged. Both settings should also be considered valid, but as mentioned capturing successful logins using this method creates lots of noise in the **SQL Server Errorlog**.</t>
  </si>
  <si>
    <t>The  'Login Auditing' is set to 'failed logins'</t>
  </si>
  <si>
    <t>The 'Set the 'Login Auditing' has not been set to 'failed logins'</t>
  </si>
  <si>
    <t>Capturing failed logins provides key information that can be used to detect\confirm password guessing attacks. Capturing successful login attempts can be used to confirm server access during forensic investigations, but using this audit level setting to also capture successful logins creates excessive noise in the **SQL Server Errorlog** which can hamper a DBA trying to troubleshoot problems. Elsewhere in this benchmark, we recommend using the newer lightweight SQL Server Audit feature to capture both successful and failed logins.</t>
  </si>
  <si>
    <t>Set the 'Login Auditing' to 'failed logins. The finding can be remediated by performing the following:
1) Open SQL Server Management Studio.
2) Right click the target instance and select Properties and navigate to the Security tab.
3) Select the option Failed logins only under the Login Auditing section and click OK.
4) Restart the SQL Server instance.
Another way is , execute the following T-SQL command:
Run: 
EXEC xp_instance_regwrite N'HKEY_LOCAL_MACHINE', N'Software\Microsoft\MSSQLServer\MSSQLServer', N'AuditLevel', REG_DWORD, 2
-  Restart the SQL Server instance.</t>
  </si>
  <si>
    <t>Set the 'Login Auditing' to 'failed logins'. One method for implementing the recommended state is to perform the following within the GUI:
1. Open **SQL Server Management Studio**.
2. Right click the target instance and select **Properties** and navigate to the **Security** tab.
3. Select the option **Failed logins only** under the **Login Auditing** section and click **OK**.
4. Restart the SQL Server instance.</t>
  </si>
  <si>
    <t>To close this finding, please provide screenshots of audit logging with failed logins included within the agency's CAP.</t>
  </si>
  <si>
    <t>SQL17-37</t>
  </si>
  <si>
    <t>SELECT 
 S.name AS 'Audit Name'
 , CASE S.is_state_enabled
 WHEN 1 THEN 'Y'
 WHEN 0 THEN 'N' END AS 'Audit Enabled'
 , S.type_desc AS 'Write Location'
 , SA.name AS 'Audit Specification Name'
 , CASE SA.is_state_enabled
 WHEN 1 THEN 'Y'
 WHEN 0 THEN 'N' END AS 'Audit Specification Enabled'
 , SAD.audit_action_name
 , SAD.audited_result
FROM sys.server_audit_specification_details AS SAD
 JOIN sys.server_audit_specifications AS SA
 ON SAD.server_specification_id = SA.server_specification_id
 JOIN sys.server_audits AS S
 ON SA.audit_guid = S.audit_guid
WHERE SAD.audit_action_id IN ('CNAU', 'LGFL', 'LGSD');
The result set should contain 3 rows, one for each of the following `audit_action_names`:
- `AUDIT_CHANGE_GROUP`
- `FAILED_LOGIN_GROUP`
- `SUCCESSFUL_LOGIN_GROUP`
Both the Audit and Audit specification should be enabled and the `audited_result` should include both success and failure.</t>
  </si>
  <si>
    <t>By utilizing Audit instead of the traditional setting under the Security tab to capture successful logins, we reduce the noise in the `ERRORLOG`. This keeps it smaller and easier to read for DBAs who are attempting to troubleshoot issues with the SQL Server. Also, the Audit object can write to the security event log, though this requires operating system configuration. This gives an additional option for where to store login events, especially in conjunction with an SIEM.</t>
  </si>
  <si>
    <t>Set 'Login Auditing' to both failed and successful logins.  The finding can be remediated by performing the following within the SSMS GUI interface:
- Expand the SQL Server in Object Explorer.
- Expand the Security Folder
- Right-click on the Audits folder and choose New Audit...
- Specify a name for the Server Audit.
- Specify the audit destination details and then click OK to save the Server Audit.
- Right-click on Server Audit Specifications and choose New Server Audit Specification...
- Name the Server Audit Specification
- Select the just created Server Audit in the Audit drop-down selection.
- Click the drop down under Audit Action Type and select AUDIT_CHANGE_GROUP.
- Click the new drop down under Audit Action Type and select FAILED_LOGIN_GROUP.
- Click the new drop down under Audit Action Type and select SUCCESSFUL_LOGIN_GROUP.
- Click OK to save the Server Audit Specification.
- Right-click on the new Server Audit Specification and select Enable Server Audit Specification.
- Right-click on the new Server Audit and select Enable Server Audit.
 T-SQL Method:
Execute code similar to:
CREATE SERVER AUDIT TrackLogins
TO APPLICATION_LOG;
GO
CREATE SERVER AUDIT SPECIFICATION TrackAllLogins
FOR SERVER AUDIT TrackLogins
 ADD (FAILED_LOGIN_GROUP),
 ADD (SUCCESSFUL_LOGIN_GROUP),
 ADD (AUDIT_CHANGE_GROUP)
WITH (STATE = ON);
GO
ALTER SERVER AUDIT TrackLogins
WITH (STATE = ON);
GO
**Note:** If the write destination for the Audit object is to be the security event log, see the Books Online topic [Write SQL Server Audit Events to the Security Log](https://docs.microsoft.com/en-us/sql/relational-databases/security/auditing/write-sql-server-audit-events-to-the-security-log) and follow the appropriate steps.</t>
  </si>
  <si>
    <t>SQL17-38</t>
  </si>
  <si>
    <t>Check with the application teams to ensure any database interaction is through the use of stored procedures and not dynamic SQL. Revoke any `INSERT`, `UPDATE`, or `DELETE` privileges to users so that modifications to data must be done through stored procedures. Verify that there's no SQL query in the application code produced by string concatenation.</t>
  </si>
  <si>
    <t>6</t>
  </si>
  <si>
    <t>6.1</t>
  </si>
  <si>
    <t>Ensure all database and user input is sanitized prior to database storage.  The following steps can be taken to remediate SQL injection vulnerabilities: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</si>
  <si>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SQL17-39</t>
  </si>
  <si>
    <t>Setting CLR Assembly Permission Sets to `SAFE_ACCESS` will prevent assemblies from accessing external system resources such as files, the network, environment variables, or the registry.</t>
  </si>
  <si>
    <t>Execute the following SQL statement:
SELECT name,
 permission_set_desc
FROM sys.assemblies
WHERE is_user_defined = 1;
All the returned assemblies should show `SAFE_ACCESS` in the `permission_set_desc` column.</t>
  </si>
  <si>
    <t>6.2</t>
  </si>
  <si>
    <t>Assemblies with `EXTERNAL_ACCESS` or `UNSAFE` permission sets can be used to access sensitive areas of the operating system, steal and/or transmit data and alter the state and other protection measures of the underlying Windows Operating System.
Assemblies which are Microsoft-created (`is_user_defined = 0`) are excluded from this check as they are required for overall system functionality.</t>
  </si>
  <si>
    <t>Set the 'CLR Assembly Permission Set' to SAFE_ACCESS for All CLR Assemblies.  To implement the recommended state, execute the following T-SQL command:
ALTER ASSEMBLY assembly_name WITH PERMISSION_SET = SAFE;.</t>
  </si>
  <si>
    <t>SQL17-40</t>
  </si>
  <si>
    <t>Per the Microsoft Best Practices, only the SQL Server AES algorithm options, `AES_128`, `AES_192`, and `AES_256`, should be used for a symmetric key encryption algorithm.</t>
  </si>
  <si>
    <t>Run the following code for each individual user database:
USE _\_
GO
SELECT db_name() AS Database_Name, name AS Key_Name
FROM sys.symmetric_keys
WHERE algorithm_desc NOT IN ('AES_128','AES_192','AES_256')
AND db_id() &gt; 4;
GO
For compliance, no rows should be returned.</t>
  </si>
  <si>
    <t>7</t>
  </si>
  <si>
    <t>7.1</t>
  </si>
  <si>
    <t>The following algorithms (as referred to by SQL Server) are considered weak or deprecated and should no longer be used in SQL Server: `DES`, `DESX`, `RC2`, `RC4`, `RC4_128`.
Many organizations may accept the Triple DES algorithms (`TDEA`) which use keying options 1 (3 key aka `3TDEA`) or keying option 2 (2 key aka `2TDEA`). In SQL Server, these are referred to as `TRIPLE_DES_3KEY` and `TRIPLE_DES` respectively. Additionally, the SQL Server algorithm named DESX is actually the same implementation as the `TRIPLE_DES_3KEY` option. However, using the DESX identifier as the algorithm type has been deprecated and its usage is now discouraged.</t>
  </si>
  <si>
    <t>Set the 'Symmetric Key encryption algorithm' to a FIPS 140-2 compliant cipher such as 'AES_128' or higher in non-system databases</t>
  </si>
  <si>
    <t>SQL17-41</t>
  </si>
  <si>
    <t>Run the following code for each individual user database:
USE _\_
GO
SELECT db_name() AS Database_Name, name AS Key_Name
FROM sys.asymmetric_keys
WHERE key_length &lt; 2048
AND db_id() &gt; 4;
GO
For compliance, no rows should be returned.</t>
  </si>
  <si>
    <t>7.2</t>
  </si>
  <si>
    <t>The `RSA_2048` encryption algorithm for asymmetric keys in SQL Server is the highest bit-level provided and therefore the most secure available choice (other choices are `RSA_512` and `RSA_1024`).</t>
  </si>
  <si>
    <t>SQL17-42</t>
  </si>
  <si>
    <t>Configure the 'SQL Server Browser Service' correctly</t>
  </si>
  <si>
    <t>No recommendation is being given on disabling the SQL Server Browser service.</t>
  </si>
  <si>
    <t>Check the SQL Browser service's status via `services.msc` or similar methods.</t>
  </si>
  <si>
    <t>The 'SQL Server Browser Service' configured correctly.</t>
  </si>
  <si>
    <t>The 'SQL Server Browser Service' has not been configured correctly.</t>
  </si>
  <si>
    <t>8</t>
  </si>
  <si>
    <t>8.1</t>
  </si>
  <si>
    <t>In the case of a default instance installation, the SQL Server Browser service is disabled by default. Unless there is a named instance on the same server, there is typically no reason for the SQL Server Browser service to be running. In this case it is strongly suggested that the SQL Server Browser service remain disabled.
When it comes to named instances, given that a security scan can fingerprint a SQL Server listening on any port, it's therefore of limited benefit to disable the SQL Server Browser service.
However, if all connections against the named instance are via applications and are not visible to end users, then configuring the named instance to listening on a static port, disabling the SQL Server Browser service, and configuring the apps to connect to the specified port should be the direction taken. This follows the general practice of reducing the surface area, especially for an unneeded feature.
On the other hand, if end users are directly connecting to databases on the instance, then typically having them use _`ServerName\InstanceName`_ is best. This requires the SQL Server Browser service to be running. Disabling the SQL Server Browser service would mean the end users would have to remember port numbers for the instances. When they don't that will generate service calls to IT staff. Given the limited benefit of disabling the service, the trade-off is probably not worth it, meaning it makes more business sense to leave the SQL Server Browser service enabled.</t>
  </si>
  <si>
    <t>Disable the 'SQL Server Browser Service' if not in use.</t>
  </si>
  <si>
    <t>Disable the SQL Browser Service.</t>
  </si>
  <si>
    <t>SQL19-01</t>
  </si>
  <si>
    <r>
      <rPr>
        <b/>
        <sz val="10"/>
        <rFont val="Arial"/>
        <family val="2"/>
      </rPr>
      <t>End of General Support:</t>
    </r>
    <r>
      <rPr>
        <sz val="10"/>
        <rFont val="Arial"/>
        <family val="2"/>
      </rPr>
      <t xml:space="preserve">
Mainstream SQL 2019 Server 01/25/2025 
Extended Support 01/8/2030</t>
    </r>
  </si>
  <si>
    <t>1.1</t>
  </si>
  <si>
    <t>SQL19-02</t>
  </si>
  <si>
    <t>SQL19-03</t>
  </si>
  <si>
    <t xml:space="preserve">Run the following T-SQL command:
EXECUTE sp_configure 'show advanced options', 1;
RECONFIGURE;
EXECUTE sp_configure 'Ad Hoc Distributed Queries', 0;
RECONFIGURE;
GO
EXECUTE sp_configure 'show advanced options', 0;
RECONFIGURE; 
</t>
  </si>
  <si>
    <t>Set the 'Ad Hoc Distributed Queries' Server Configuration Option to '0'. One method for implementing the recommended state is to execute the following T-SQL statement from the command prompt:
EXECUTE sp_configure 'show advanced options', 1;
RECONFIGURE;
EXECUTE sp_configure 'Ad Hoc Distributed Queries', 0;
RECONFIGURE;
GO
EXECUTE sp_configure 'show advanced options', 0;
RECONFIGURE;</t>
  </si>
  <si>
    <t>SQL19-04</t>
  </si>
  <si>
    <t xml:space="preserve">Run the following T-SQL command:
EXECUTE sp_configure 'clr enabled', 0;
RECONFIGURE;
</t>
  </si>
  <si>
    <t>SQL19-05</t>
  </si>
  <si>
    <t xml:space="preserve">Run the following T-SQL command:
EXECUTE sp_configure 'cross db ownership chaining', 0;
RECONFIGURE;
GO 
</t>
  </si>
  <si>
    <t>SQL19-06</t>
  </si>
  <si>
    <t>The 'Database Mail XPs' Server Configuration Option has not been set to '0'.</t>
  </si>
  <si>
    <t xml:space="preserve">Run the following T-SQL command:
EXECUTE sp_configure 'show advanced options', 1;
RECONFIGURE;
EXECUTE sp_configure 'Database Mail XPs', 0;
RECONFIGURE;
GO
EXECUTE sp_configure 'show advanced options', 0;
RECONFIGURE;
</t>
  </si>
  <si>
    <t>SQL19-07</t>
  </si>
  <si>
    <t xml:space="preserve">Run the following T-SQL command:
EXECUTE sp_configure 'show advanced options', 1;
RECONFIGURE;
EXECUTE sp_configure 'Ole Automation Procedures', 0;
RECONFIGURE;
GO
EXECUTE sp_configure 'show advanced options', 0;
RECONFIGURE; 
</t>
  </si>
  <si>
    <t>SQL19-08</t>
  </si>
  <si>
    <t>Run the following T-SQL command:
EXECUTE sp_configure 'show advanced options', 1;
RECONFIGURE;
EXECUTE sp_configure 'remote access', 0;
RECONFIGURE;
GO
EXECUTE sp_configure 'show advanced options', 0;
RECONFIGURE;
Restart the Database Engine.</t>
  </si>
  <si>
    <t>SQL19-09</t>
  </si>
  <si>
    <t xml:space="preserve">Run the following T-SQL command on non-clustered installations:
EXECUTE sp_configure 'remote admin connections', 0;
RECONFIGURE;
GO
</t>
  </si>
  <si>
    <t>SQL19-10</t>
  </si>
  <si>
    <t>SQL19-11</t>
  </si>
  <si>
    <t>Execute the following T-SQL statement against the databases (replace _``_ below) returned by the Audit Procedure:
	ALTER DATABASE [__] SET TRUSTWORTHY OFF;</t>
  </si>
  <si>
    <t>SQL19-12</t>
  </si>
  <si>
    <t>Open **SQL Server Configuration Manager**; go to the **SQL Server Network Configuration**. Ensure that only required protocols are enabled. Disable protocols not necessary.</t>
  </si>
  <si>
    <t>SQL19-13</t>
  </si>
  <si>
    <t>1. In **SQL Server Configuration Manager**, in the console pane, expand **SQL Server Network Configuration**, expand Protocols for _``_, and then double-click the TCP/IP protocol
2. In the **TCP/IP Properties** dialog box, on the **IP Addresses** tab, several IP addresses appear in the format `IP1`, `IP2`, up to `IPAll`. One of these is for the IP address of the loopback adapter, `127.0.0.1`. Additional IP addresses appear for each IP Address on the computer.
3. Under `IPAll`, change the **TCP Port** field from `1433` to a non-standard port or leave the **TCP Port** field empty and set the **TCP Dynamic Ports** value to `0` to enable dynamic port assignment and then click **OK**.
4. In the console pane, click **SQL Server Services**.
5. In the details pane, right-click **SQL Server (_\_)** and then click **Restart**, to stop and restart SQL Server.</t>
  </si>
  <si>
    <t>SQL19-14</t>
  </si>
  <si>
    <t>Perform either the GUI or T-SQL method shown:
GUI Method
1. In **SQL Server Configuration Manager**, expand **SQL Server Network Configuration**, right-click **Protocols for _\_**, and then select **Properties**.
2. On the **Flags** tab, in the **Hide Instance** box, if `Yes` is selected, it is compliant.
T-SQL Method
Execute the following T-SQL. 
DECLARE @getValue INT;
EXEC master.sys.xp_instance_regread
 @rootkey = N'HKEY_LOCAL_MACHINE',
 @key = N'SOFTWARE\Microsoft\Microsoft SQL Server\MSSQLServer\SuperSocketNetLib',
 @value_name = N'HideInstance',
 @value = @getValue OUTPUT;
SELECT @getValue;
A value of `1` should be returned to be compliant.</t>
  </si>
  <si>
    <t xml:space="preserve">Perform either the GUI or T-SQL method shown:
GUI Method
1. In **SQL Server Configuration Manager**, expand **SQL Server Network Configuration**, right-click **Protocols for _\_**, and then select **Properties**.
2. On the **Flags** tab, in the **Hide Instance** box, select `Yes`, and then click **OK** to close the dialog box. The change takes effect immediately for new connections.
T-SQL Method
Execute the following T-SQL to remediate:
EXEC master.sys.xp_instance_regwrite
 @rootkey = N'HKEY_LOCAL_MACHINE',
 @key = N'SOFTWARE\Microsoft\Microsoft SQL Server\MSSQLServer\SuperSocketNetLib',
 @value_name = N'HideInstance',
 @type = N'REG_DWORD',
 @value = 1;
</t>
  </si>
  <si>
    <t>SQL19-15</t>
  </si>
  <si>
    <t xml:space="preserve">Execute the following T-SQL query:
USE [master]
GO
DECLARE @tsql nvarchar(max)
SET @tsql = 'ALTER LOGIN ' + SUSER_NAME(0x01) + ' DISABLE'
EXEC (@tsql)
GO
</t>
  </si>
  <si>
    <t>SQL19-16</t>
  </si>
  <si>
    <t>Replace the _``_ value within the below syntax and execute to rename the `sa` login.
	ALTER LOGIN sa WITH NAME = __;</t>
  </si>
  <si>
    <t>SQL19-17</t>
  </si>
  <si>
    <t xml:space="preserve">AUTO_CLOSE is off (Is_auto_close_on = 0)
</t>
  </si>
  <si>
    <t>Execute the following T-SQL, replacing _``_ with each database name found by the Audit Procedure:
	ALTER DATABASE __ SET AUTO_CLOSE OFF;</t>
  </si>
  <si>
    <t>SQL19-18</t>
  </si>
  <si>
    <t>Execute the appropriate `ALTER` or `DROP` statement below based on the `principal_id` returned for the login named `sa`. Replace the _``_ value within the below syntax and execute to rename the `sa` login.
	USE [master]
GO
-- If principal_id = 1 or the login owns database objects, rename the sa login 
ALTER LOGIN [sa] WITH NAME = __;
GO
-- If the login owns no database objects, then drop it 
-- Do NOT drop the login if it is principal_id = 1
DROP LOGIN sa</t>
  </si>
  <si>
    <t>SQL19-19</t>
  </si>
  <si>
    <t>Set the 'Server Authentication' Property To Windows Authentication mode</t>
  </si>
  <si>
    <t>Windows Authentication is used to validate attempted connections.</t>
  </si>
  <si>
    <t>Output contains the following: Windows NT Authentication</t>
  </si>
  <si>
    <t>Perform either the GUI or T-SQL method shown:
GUI Method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
T-SQL Method
Run the following T-SQL in a Query Window: 
USE [master]
GO
EXEC xp_instance_regwrite N'HKEY_LOCAL_MACHINE', N 'Software\Microsoft\MSSQLServer\MSSQLServer', N'LoginMode', REG_DWORD, 1
GO
Restart the SQL Server service for the change to take effect.</t>
  </si>
  <si>
    <t>SQL19-20</t>
  </si>
  <si>
    <t>The right of the `guest` user to connect to SQL Server databases should be removed, except for `master`, `msdb`, and `tempdb`.</t>
  </si>
  <si>
    <t>Run the following code snippet for each database (replacing _``_ as appropriate) in the instance to determine if the `guest` user has `CONNECT` permission. No rows should be returned.
USE __;
GO
SELECT DB_NAME() AS DatabaseName, 'guest' AS Database_User, [permission_name], [state_desc]
FROM sys.database_permissions 
WHERE [grantee_principal_id] = DATABASE_PRINCIPAL_ID('guest') 
AND [state_desc] LIKE 'GRANT%' 
AND [permission_name] = 'CONNECT'
AND DB_NAME() NOT IN ('master','tempdb','msdb');</t>
  </si>
  <si>
    <t>The SQL command should return a "Null" value.</t>
  </si>
  <si>
    <t>The following code snippet revokes `CONNECT` permissions from the `guest` user in a database. Replace _``_ as appropriate:
	USE __;
GO
REVOKE CONNECT FROM guest;</t>
  </si>
  <si>
    <t>SQL19-21</t>
  </si>
  <si>
    <t>Run the following T-SQL query in each database to identify orphan users. No rows should be returned.
USE __;
GO
EXEC sp_change_users_login @Action='Report';</t>
  </si>
  <si>
    <t>If the orphaned user cannot or should not be matched to an existing or new login using the Microsoft documented process referenced below, run the following T-SQL query in the appropriate database to remove an orphan user:
	USE __;
GO
DROP USER __;</t>
  </si>
  <si>
    <t>SQL19-22</t>
  </si>
  <si>
    <t>Leverage Windows Authenticated users in contained databases.</t>
  </si>
  <si>
    <t>SQL19-23</t>
  </si>
  <si>
    <t>The service account and/or service SID used by the `MSSQLSERVER` service for a default instance or _``_ service for a named instance should not be a member of the Windows Administrator group either directly or indirectly (via a group). This also means that the account known as `LocalSystem` (aka `NT AUTHORITY\SYSTEM`) should not be used for the `MSSQL` service as this account has higher privileges than the SQL Server service requires.</t>
  </si>
  <si>
    <t>In the case where `LocalSystem` is used, use **SQL Server Configuration Manager** to change to a less privileged account. Otherwise, remove the account or service `SID` from the Administrators group. You may need to run the **SQL Server Configuration Manager** if underlying permissions had been changed or if **SQL Server Configuration Manager** was not originally used to set the service account.</t>
  </si>
  <si>
    <t>SQL19-24</t>
  </si>
  <si>
    <t>The service account and/or service `SID` used by the `SQLSERVERAGENT` service for a default instance or `SQLAGENT$`_``_ service for a named instance should not be a member of the Windows Administrator group either directly or indirectly (via a group). This also means that the account known as `LocalSystem` (AKA `NT AUTHORITY\SYSTEM`) should not be used for the `SQLAGENT` service as this account has higher privileges than the SQL Server service requires.</t>
  </si>
  <si>
    <t>The SQLAgent service account is not a member of the Windows administrator group.</t>
  </si>
  <si>
    <t>SQL19-25</t>
  </si>
  <si>
    <t>The service account and/or service `SID` used by the `MSSQLFDLauncher` service for a default instance or `MSSQLFDLauncher$`_``_ service for a named instance should not be a member of the Windows Administrator group either directly or indirectly (via a group). This also means that the account known as `LocalSystem` (aka `NT AUTHORITY\SYSTEM`) should not be used for the Full-Text service as this account has higher privileges than the SQL Server service requires.</t>
  </si>
  <si>
    <t>SQL19-26</t>
  </si>
  <si>
    <t>1. Add the extraneous permissions found in the Audit query results to the specific logins to user-defined server roles which require the access. 
2. Revoke the _`
	`_ from the `public` role as shown below
	USE [master]
 GO
 REVOKE \
	 FROM public;
 GO</t>
  </si>
  <si>
    <t>SQL19-27</t>
  </si>
  <si>
    <t>1. For each `BUILTIN` login, if needed create a more restrictive AD group containing only the required user accounts. 
2. Add the AD group or individual Windows accounts as a SQL Server login and grant it the permissions required. 
3. Drop the `BUILTIN` login using the syntax below after replacing _``_ in `BUILTIN\`_``_.
	USE [master]
 GO
 DROP LOGIN [BUILTIN\\_\_]
 GO</t>
  </si>
  <si>
    <t>SQL19-28</t>
  </si>
  <si>
    <t>3.10</t>
  </si>
  <si>
    <t>1. For each `LocalGroupName` login, if needed create an equivalent AD group containing only the required user accounts. 
2. Add the AD group or individual Windows accounts as a SQL Server login and grant it the permissions required. 
3. Drop the `LocalGroupName` login using the syntax below after replacing _``_.
	USE [master]
 GO
 DROP LOGIN [_\_]
 GO</t>
  </si>
  <si>
    <t>SQL19-29</t>
  </si>
  <si>
    <t>1. Ensure the required security principals are explicitly granted access to the proxy (use `sp_grant_login_to_proxy`).
2. Revoke access to the _`
	`_ from the `public` role.
	USE [msdb]
 GO
 EXEC dbo.sp_revoke_login_from_proxy @name = N'public', @proxy_name = N'\
	';
 GO</t>
  </si>
  <si>
    <t>SQL19-30</t>
  </si>
  <si>
    <t xml:space="preserve">Set the `MUST_CHANGE` option for SQL Authenticated logins when creating a login initially:
	CREATE LOGIN _\_ WITH PASSWORD = '\
	' MUST_CHANGE, CHECK_EXPIRATION = ON, CHECK_POLICY = ON;
Set the `MUST_CHANGE` option for SQL Authenticated logins when resetting a password: 
ALTER LOGIN _\_ WITH PASSWORD = '\
	' MUST_CHANGE;
</t>
  </si>
  <si>
    <t>SQL19-31</t>
  </si>
  <si>
    <t>For each _``_ found by the Audit Procedure, execute the following T-SQL statement: 
	ALTER LOGIN [_\_] WITH CHECK_EXPIRATION = ON;</t>
  </si>
  <si>
    <t>SQL19-32</t>
  </si>
  <si>
    <t>For each _``_ found by the Audit Procedure, execute the following T-SQL statement:
	ALTER LOGIN [_\_] WITH CHECK_POLICY = ON;
**Note:** In the case of AWS RDS do not perform this remediation for the Master account.</t>
  </si>
  <si>
    <t>SQL19-33</t>
  </si>
  <si>
    <t xml:space="preserve">Perform either the GUI or T-SQL method shown:
GUI Method
1. Open **SQL Server Management Studio**.
2. Open **Object Explorer** and connect to the target instance.
3. Navigate to the **Management** tab in **Object Explorer** and expand. Right click on the **SQL Server Logs** file and select **Configure**.
4. Verify the **Limit the number of error log files before they are recycled** checkbox is checked
5. Verify the **Maximum number of error log files** is greater than or equal to `12`
T-SQL Method
Run the following T-SQL. The `NumberOfLogFiles` returned should be greater than or equal to `12`.
DECLARE @NumErrorLogs int;
EXEC master.sys.xp_instance_regread
N'HKEY_LOCAL_MACHINE',
N'Software\Microsoft\MSSQLServer\MSSQLServer',
N 'NumErrorLogs',
@NumErrorLogs OUTPUT;
SELECT ISNULL(@NumErrorLogs, -1) AS [NumberOfLogFiles];
</t>
  </si>
  <si>
    <t>Adjust the number of logs to prevent data loss. The default value of `6` may be insufficient for a production environment. Perform either the GUI or T-SQL method shown:
GUI Method
1. Open **SQL Server Management Studio**.
2. Open **Object Explorer** and connect to the target instance.
3. Navigate to the **Management** tab in **Object Explorer** and expand. Right click on the **SQL Server Logs** file and select **Configure**
4. Check the **Limit the number of error log files before they are recycled**
5. Set the **Maximum number of error log files** to greater than or equal to `12`
T-SQL Method
Run the following T-SQL to change the number of error log files, replace _``_ with your desired number of error log files:
	EXEC master.sys.xp_instance_regwrite
N'HKEY_LOCAL_MACHINE',
N'Software\Microsoft\MSSQLServer\MSSQLServer',
N 'NumErrorLogs',
REG_DWORD,
_\_;</t>
  </si>
  <si>
    <t>SQL19-34</t>
  </si>
  <si>
    <t xml:space="preserve">Run the following T-SQL command:
EXECUTE sp_configure 'show advanced options', 1;
RECONFIGURE;
EXECUTE sp_configure 'default trace enabled', 1;
RECONFIGURE;
GO
EXECUTE sp_configure 'show advanced options', 0;
RECONFIGURE;
</t>
  </si>
  <si>
    <t>SQL19-35</t>
  </si>
  <si>
    <t>Perform either the GUI or T-SQL method shown:
GUI Method
1. Open **SQL Server Management Studio**.
2. Right click the target instance and select **Properties** and navigate to the **Security** tab.
3. Select the option **Failed logins only** under the **Login Auditing** section and click **OK**.
4. Restart the SQL Server instance.
T-SQL Method
1. Run: 
 EXEC xp_instance_regwrite N'HKEY_LOCAL_MACHINE', N'Software\Microsoft\MSSQLServer\MSSQLServer', N'AuditLevel', REG_DWORD, 2
2. Restart the SQL Server instance.</t>
  </si>
  <si>
    <t>SQL19-36</t>
  </si>
  <si>
    <t>Perform either the GUI or T-SQL method shown:
GUI Method
1. Expand the **SQL Server** in **Object Explorer**.
2. Expand the **Security Folder**
3. Right-click on the **Audits** folder and choose **New Audit...**
4. Specify a name for the **Server Audit**.
5. Specify the audit destination details and then click **OK** to save the **Server Audit**.
6. Right-click on **Server Audit Specifications** and choose **New Server Audit Specification...**
7. Name the **Server Audit Specification**
8. Select the just created **Server Audit** in the **Audit** drop-down selection.
9. Click the drop-down under **Audit Action Type** and select `AUDIT_CHANGE_GROUP`.
10. Click the new drop-down **Audit Action Type** and select `FAILED_LOGIN_GROUP`.
11. Click the new drop-down under **Audit Action Type** and select `SUCCESSFUL_LOGIN_GROUP`.
12. Click OK to save the **Server Audit Specification**.
13. Right-click on the new **Server Audit Specification** and select **Enable Server Audit Specification**.
14. Right-click on the new **Server Audit** and select **Enable Server Audit**.
T-SQL Method
Execute code similar to:
CREATE SERVER AUDIT TrackLogins
TO APPLICATION_LOG;
GO
CREATE SERVER AUDIT SPECIFICATION TrackAllLogins
FOR SERVER AUDIT TrackLogins
 ADD (FAILED_LOGIN_GROUP),
 ADD (SUCCESSFUL_LOGIN_GROUP),
 ADD (AUDIT_CHANGE_GROUP)
WITH (STATE = ON);
GO
ALTER SERVER AUDIT TrackLogins
WITH (STATE = ON);
GO
**Note:** If the write destination for the Audit object is to be the security event log, see the Books Online topic [Write SQL Server Audit Events to the Security Log](https://docs.microsoft.com/en-us/sql/relational-databases/security/auditing/write-sql-server-audit-events-to-the-security-log) and follow the appropriate steps.</t>
  </si>
  <si>
    <t>SQL19-37</t>
  </si>
  <si>
    <t xml:space="preserve">The agency has policies and procedures to support the following:  
Any database interaction is through the use of stored procedures and not dynamic SQL.
User privileges that allow INSERT, UPDATE, or DELETE have been removed  so that modifications to data must be done through stored procedures.
The DBA validated that there are no SQL queries in the application code produced by string concatenation.  In addition, the application is using parameterized queries and or deploying whitelisting input validation.
If provided, application scan results are devoid of SQL injection vulnerabilities. 
</t>
  </si>
  <si>
    <t>The following steps can be taken to remediate SQL injection vulnerabilities:
1. Review TSQL and application code for SQL Injection
2. Only permit minimally privileged accounts to send user input to the server
3. Minimize the risk of SQL injection attack by using parameterized commands and stored procedures
4. Reject user input containing binary data, escape sequences, and comment characters
5. Always validate user input and do not use it directly to build SQL statements</t>
  </si>
  <si>
    <t>SQL19-38</t>
  </si>
  <si>
    <t xml:space="preserve">ALTER ASSEMBLY  WITH PERMISSION_SET = SAFE;
</t>
  </si>
  <si>
    <t>SQL19-39</t>
  </si>
  <si>
    <t>Refer to Microsoft SQL Server Books Online ALTER SYMMETRIC KEY entry: [https://docs.microsoft.com/en-us/sql/t-sql/statements/alter-symmetric-key-transact-sql](https://docs.microsoft.com/en-us/sql/t-sql/statements/alter-symmetric-key-transact-sql)</t>
  </si>
  <si>
    <t>SQL19-40</t>
  </si>
  <si>
    <t>Refer to Microsoft SQL Server Books Online ALTER ASYMMETRIC KEY entry: [https://docs.microsoft.com/en-us/sql/t-sql/statements/alter-asymmetric-key-transact-sql](https://docs.microsoft.com/en-us/sql/t-sql/statements/alter-asymmetric-key-transact-sql)</t>
  </si>
  <si>
    <t>SQL19-41</t>
  </si>
  <si>
    <t>Enable or disable the service as needed for your environment.</t>
  </si>
  <si>
    <t>Change Log</t>
  </si>
  <si>
    <t>Version</t>
  </si>
  <si>
    <t>Date</t>
  </si>
  <si>
    <t>Description of Changes</t>
  </si>
  <si>
    <t>Author</t>
  </si>
  <si>
    <t>First Release</t>
  </si>
  <si>
    <t>Booz Allen Hamilton</t>
  </si>
  <si>
    <t>Added AC-8 to the Gen Test Cases Tab</t>
  </si>
  <si>
    <t>Added baseline Criticality Score and Issue Codes, weighted test cases based on criticality, and updated Results Tab, Removed duplicative test cases, added test cases per latest Publication 1075, re-assigned issue codes and revised weighted risk formulas</t>
  </si>
  <si>
    <t>Added SQL 2014 Test Cases, Session terminations set to 30 minutes, account automated unlock set to 15 minutes, Issue code changes</t>
  </si>
  <si>
    <t>Deleted lagging spaces from HAC40 and HSA14 in IC Table</t>
  </si>
  <si>
    <t>Updated Issue Code Table</t>
  </si>
  <si>
    <t>Added SQL 2016 Tab</t>
  </si>
  <si>
    <t>Internal changes &amp; updates</t>
  </si>
  <si>
    <t>Internal changes &amp; updates, and Updated issue code table.</t>
  </si>
  <si>
    <t>Added Lockout Test Case and SQL 2017 Tab</t>
  </si>
  <si>
    <t>Added SQL 2019 Tab and Updated Issue Code Table</t>
  </si>
  <si>
    <t>Internal changes and Updated Issue Code Table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</si>
  <si>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</si>
  <si>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</si>
  <si>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</si>
  <si>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</si>
  <si>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</si>
  <si>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</si>
  <si>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</si>
  <si>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</si>
  <si>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</si>
  <si>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</si>
  <si>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</si>
  <si>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</si>
  <si>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</si>
  <si>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</si>
  <si>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</si>
  <si>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</si>
  <si>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</si>
  <si>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</si>
  <si>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</si>
  <si>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</si>
  <si>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</si>
  <si>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</si>
  <si>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</si>
  <si>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</si>
  <si>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</si>
  <si>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</si>
  <si>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</si>
  <si>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</si>
  <si>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</si>
  <si>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</si>
  <si>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</si>
  <si>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</si>
  <si>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</si>
  <si>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</si>
  <si>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</si>
  <si>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</si>
  <si>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</si>
  <si>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</si>
  <si>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</si>
  <si>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</si>
  <si>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</si>
  <si>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</si>
  <si>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</si>
  <si>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</si>
  <si>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</si>
  <si>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</si>
  <si>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</si>
  <si>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</si>
  <si>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</si>
  <si>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</si>
  <si>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</si>
  <si>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</si>
  <si>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</si>
  <si>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</si>
  <si>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</si>
  <si>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</si>
  <si>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</si>
  <si>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</si>
  <si>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</si>
  <si>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</si>
  <si>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</si>
  <si>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</si>
  <si>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</si>
  <si>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</si>
  <si>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</si>
  <si>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</si>
  <si>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</si>
  <si>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</si>
  <si>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</si>
  <si>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</si>
  <si>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</si>
  <si>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</si>
  <si>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</si>
  <si>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</si>
  <si>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</si>
  <si>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</si>
  <si>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</si>
  <si>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</si>
  <si>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</si>
  <si>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</si>
  <si>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</si>
  <si>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</si>
  <si>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</si>
  <si>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</si>
  <si>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</si>
  <si>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</si>
  <si>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</si>
  <si>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</si>
  <si>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</si>
  <si>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</si>
  <si>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</si>
  <si>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</si>
  <si>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</si>
  <si>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</si>
  <si>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</si>
  <si>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</si>
  <si>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</si>
  <si>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</si>
  <si>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</si>
  <si>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</si>
  <si>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</si>
  <si>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</si>
  <si>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</si>
  <si>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</si>
  <si>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</si>
  <si>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</si>
  <si>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</si>
  <si>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</si>
  <si>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</si>
  <si>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</si>
  <si>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</si>
  <si>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</si>
  <si>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</si>
  <si>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</si>
  <si>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</si>
  <si>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</si>
  <si>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</si>
  <si>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</si>
  <si>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</si>
  <si>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</si>
  <si>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</si>
  <si>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</si>
  <si>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</si>
  <si>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</si>
  <si>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</si>
  <si>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</si>
  <si>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</si>
  <si>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</si>
  <si>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</si>
  <si>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</si>
  <si>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</si>
  <si>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</si>
  <si>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</si>
  <si>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</si>
  <si>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</si>
  <si>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</si>
  <si>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</si>
  <si>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</si>
  <si>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</si>
  <si>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</si>
  <si>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</si>
  <si>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</si>
  <si>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</si>
  <si>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</si>
  <si>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</si>
  <si>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</si>
  <si>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</si>
  <si>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</si>
  <si>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</si>
  <si>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</si>
  <si>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</si>
  <si>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</si>
  <si>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</si>
  <si>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</si>
  <si>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</si>
  <si>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</si>
  <si>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</si>
  <si>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</si>
  <si>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</si>
  <si>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</si>
  <si>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</si>
  <si>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</si>
  <si>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</si>
  <si>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</si>
  <si>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</si>
  <si>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</si>
  <si>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</si>
  <si>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</si>
  <si>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</si>
  <si>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</si>
  <si>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</si>
  <si>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</si>
  <si>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</si>
  <si>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</si>
  <si>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</si>
  <si>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</si>
  <si>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</si>
  <si>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</si>
  <si>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</si>
  <si>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</si>
  <si>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</si>
  <si>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</si>
  <si>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</si>
  <si>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</si>
  <si>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</si>
  <si>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</si>
  <si>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</si>
  <si>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</si>
  <si>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</si>
  <si>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</si>
  <si>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</si>
  <si>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</si>
  <si>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</si>
  <si>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</si>
  <si>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</si>
  <si>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</si>
  <si>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</si>
  <si>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</si>
  <si>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</si>
  <si>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</si>
  <si>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</si>
  <si>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</si>
  <si>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</si>
  <si>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</si>
  <si>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</si>
  <si>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</si>
  <si>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</si>
  <si>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</si>
  <si>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</si>
  <si>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</si>
  <si>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</si>
  <si>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</si>
  <si>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</si>
  <si>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</si>
  <si>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</si>
  <si>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</si>
  <si>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</si>
  <si>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</si>
  <si>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</si>
  <si>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</si>
  <si>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</si>
  <si>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</si>
  <si>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</si>
  <si>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</si>
  <si>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</si>
  <si>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</si>
  <si>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</si>
  <si>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</si>
  <si>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</si>
  <si>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</si>
  <si>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</si>
  <si>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</si>
  <si>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</si>
  <si>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</si>
  <si>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</si>
  <si>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</si>
  <si>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</si>
  <si>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</si>
  <si>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</si>
  <si>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</si>
  <si>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</si>
  <si>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</si>
  <si>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</si>
  <si>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</si>
  <si>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</si>
  <si>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</si>
  <si>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</si>
  <si>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</si>
  <si>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</si>
  <si>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</si>
  <si>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</si>
  <si>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</si>
  <si>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</si>
  <si>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</si>
  <si>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</si>
  <si>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</si>
  <si>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</si>
  <si>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</si>
  <si>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</si>
  <si>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</si>
  <si>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</si>
  <si>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</si>
  <si>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</si>
  <si>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</si>
  <si>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</si>
  <si>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</si>
  <si>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</si>
  <si>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</si>
  <si>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</si>
  <si>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</si>
  <si>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</si>
  <si>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</si>
  <si>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</si>
  <si>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</si>
  <si>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</si>
  <si>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</si>
  <si>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</si>
  <si>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</si>
  <si>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</si>
  <si>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</si>
  <si>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</si>
  <si>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</si>
  <si>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</si>
  <si>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</si>
  <si>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</si>
  <si>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</si>
  <si>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</si>
  <si>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</si>
  <si>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</si>
  <si>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</si>
  <si>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</si>
  <si>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</si>
  <si>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</si>
  <si>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</si>
  <si>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</si>
  <si>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</si>
  <si>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</si>
  <si>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</si>
  <si>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</si>
  <si>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</si>
  <si>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</si>
  <si>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</si>
  <si>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</si>
  <si>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</si>
  <si>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</si>
  <si>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</si>
  <si>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</si>
  <si>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</si>
  <si>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</si>
  <si>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</si>
  <si>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</si>
  <si>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</si>
  <si>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</si>
  <si>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</si>
  <si>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</si>
  <si>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</si>
  <si>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</si>
  <si>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</si>
  <si>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</si>
  <si>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</si>
  <si>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</si>
  <si>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</si>
  <si>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</si>
  <si>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</si>
  <si>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</si>
  <si>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</si>
  <si>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</si>
  <si>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</si>
  <si>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</si>
  <si>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</si>
  <si>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</si>
  <si>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</si>
  <si>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</si>
  <si>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</si>
  <si>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</si>
  <si>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</si>
  <si>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</si>
  <si>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</si>
  <si>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</si>
  <si>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</si>
  <si>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</si>
  <si>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</si>
  <si>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</si>
  <si>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</si>
  <si>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</si>
  <si>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</si>
  <si>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</si>
  <si>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</si>
  <si>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</si>
  <si>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</si>
  <si>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</si>
  <si>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</si>
  <si>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</si>
  <si>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</si>
  <si>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</si>
  <si>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</si>
  <si>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</si>
  <si>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</si>
  <si>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</si>
  <si>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</si>
  <si>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</si>
  <si>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</si>
  <si>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</si>
  <si>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</si>
  <si>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</si>
  <si>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</si>
  <si>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</si>
  <si>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</si>
  <si>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</si>
  <si>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</si>
  <si>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</si>
  <si>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</si>
  <si>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</si>
  <si>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</si>
  <si>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</si>
  <si>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</si>
  <si>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</si>
  <si>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</si>
  <si>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</si>
  <si>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</si>
  <si>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</si>
  <si>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</si>
  <si>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</si>
  <si>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</si>
  <si>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</si>
  <si>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</si>
  <si>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</si>
  <si>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</si>
  <si>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</si>
  <si>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</si>
  <si>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</si>
  <si>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</si>
  <si>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</si>
  <si>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</si>
  <si>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</si>
  <si>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</si>
  <si>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</si>
  <si>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</si>
  <si>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</si>
  <si>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</si>
  <si>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</si>
  <si>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</si>
  <si>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</si>
  <si>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</si>
  <si>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</si>
  <si>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</si>
  <si>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</si>
  <si>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</si>
  <si>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</si>
  <si>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</si>
  <si>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</si>
  <si>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</si>
  <si>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</si>
  <si>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</si>
  <si>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</si>
  <si>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</si>
  <si>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</si>
  <si>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</si>
  <si>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</si>
  <si>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</si>
  <si>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</si>
  <si>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</si>
  <si>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</si>
  <si>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</si>
  <si>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</si>
  <si>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</si>
  <si>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</si>
  <si>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</si>
  <si>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</si>
  <si>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</si>
  <si>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</si>
  <si>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</si>
  <si>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</si>
  <si>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</si>
  <si>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</si>
  <si>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</si>
  <si>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</si>
  <si>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</si>
  <si>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</si>
  <si>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</si>
  <si>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</si>
  <si>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</si>
  <si>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</si>
  <si>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</si>
  <si>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</si>
  <si>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</si>
  <si>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</si>
  <si>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</si>
  <si>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</si>
  <si>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</si>
  <si>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</si>
  <si>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</si>
  <si>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</si>
  <si>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</si>
  <si>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</si>
  <si>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</si>
  <si>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</si>
  <si>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</si>
  <si>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</si>
  <si>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</si>
  <si>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</si>
  <si>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</si>
  <si>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</si>
  <si>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</si>
  <si>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</si>
  <si>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</si>
  <si>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</si>
  <si>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</si>
  <si>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</si>
  <si>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</si>
  <si>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</si>
  <si>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</si>
  <si>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</si>
  <si>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</si>
  <si>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</si>
  <si>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</si>
  <si>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</si>
  <si>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</si>
  <si>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</si>
  <si>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</si>
  <si>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</si>
  <si>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</si>
  <si>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</si>
  <si>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</si>
  <si>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</si>
  <si>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</si>
  <si>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</si>
  <si>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</si>
  <si>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</si>
  <si>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</si>
  <si>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</si>
  <si>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</si>
  <si>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</si>
  <si>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</si>
  <si>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</si>
  <si>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</si>
  <si>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</si>
  <si>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</si>
  <si>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</si>
  <si>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</si>
  <si>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</si>
  <si>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</si>
  <si>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</si>
  <si>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</si>
  <si>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</si>
  <si>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</si>
  <si>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</si>
  <si>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</si>
  <si>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</si>
  <si>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</si>
  <si>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</si>
  <si>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</si>
  <si>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</si>
  <si>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</si>
  <si>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</si>
  <si>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</si>
  <si>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</si>
  <si>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</si>
  <si>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</si>
  <si>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</si>
  <si>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</si>
  <si>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</si>
  <si>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</si>
  <si>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</si>
  <si>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</si>
  <si>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</si>
  <si>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</si>
  <si>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</si>
  <si>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</si>
  <si>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</si>
  <si>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</si>
  <si>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</si>
  <si>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</si>
  <si>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</si>
  <si>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</si>
  <si>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</si>
  <si>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</si>
  <si>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</si>
  <si>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</si>
  <si>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</si>
  <si>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</si>
  <si>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</si>
  <si>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</si>
  <si>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</si>
  <si>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</si>
  <si>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</si>
  <si>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</si>
  <si>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</si>
  <si>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</si>
  <si>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</si>
  <si>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</si>
  <si>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</si>
  <si>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</si>
  <si>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</si>
  <si>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</si>
  <si>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</si>
  <si>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</si>
  <si>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</si>
  <si>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</si>
  <si>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</si>
  <si>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</si>
  <si>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</si>
  <si>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</si>
  <si>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</si>
  <si>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</si>
  <si>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</si>
  <si>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</si>
  <si>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</si>
  <si>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</si>
  <si>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</si>
  <si>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</si>
  <si>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</si>
  <si>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</si>
  <si>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</si>
  <si>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</si>
  <si>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</si>
  <si>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</si>
  <si>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</si>
  <si>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</si>
  <si>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</si>
  <si>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</si>
  <si>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</si>
  <si>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</si>
  <si>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</si>
  <si>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</si>
  <si>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</si>
  <si>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</si>
  <si>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</si>
  <si>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</si>
  <si>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</si>
  <si>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</si>
  <si>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</si>
  <si>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</si>
  <si>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</si>
  <si>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</si>
  <si>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</si>
  <si>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</si>
  <si>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</si>
  <si>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</si>
  <si>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</si>
  <si>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</si>
  <si>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</si>
  <si>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</si>
  <si>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</si>
  <si>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</si>
  <si>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</si>
  <si>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</si>
  <si>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</si>
  <si>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</si>
  <si>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</si>
  <si>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</si>
  <si>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</si>
  <si>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</si>
  <si>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</si>
  <si>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</si>
  <si>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</si>
  <si>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</si>
  <si>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</si>
  <si>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</si>
  <si>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</si>
  <si>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</si>
  <si>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</si>
  <si>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</si>
  <si>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</si>
  <si>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</si>
  <si>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</si>
  <si>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</si>
  <si>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</si>
  <si>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</si>
  <si>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</si>
  <si>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</si>
  <si>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</si>
  <si>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</si>
  <si>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</si>
  <si>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</si>
  <si>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</si>
  <si>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</si>
  <si>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</si>
  <si>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</si>
  <si>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</si>
  <si>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</si>
  <si>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</si>
  <si>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</si>
  <si>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</si>
  <si>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</si>
  <si>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</si>
  <si>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</si>
  <si>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</si>
  <si>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</si>
  <si>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</si>
  <si>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</si>
  <si>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</si>
  <si>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</si>
  <si>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</si>
  <si>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</si>
  <si>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</si>
  <si>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</si>
  <si>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</si>
  <si>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</si>
  <si>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</si>
  <si>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</si>
  <si>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</si>
  <si>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</si>
  <si>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</si>
  <si>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</si>
  <si>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</si>
  <si>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</si>
  <si>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</si>
  <si>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</si>
  <si>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</si>
  <si>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</si>
  <si>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</si>
  <si>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</si>
  <si>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</si>
  <si>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</si>
  <si>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</si>
  <si>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</si>
  <si>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</si>
  <si>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</si>
  <si>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</si>
  <si>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</si>
  <si>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</si>
  <si>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</si>
  <si>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</si>
  <si>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</si>
  <si>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</si>
  <si>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</si>
  <si>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</si>
  <si>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</si>
  <si>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</si>
  <si>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</si>
  <si>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</si>
  <si>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</si>
  <si>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</si>
  <si>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</si>
  <si>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</si>
  <si>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</si>
  <si>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</si>
  <si>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</si>
  <si>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</si>
  <si>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</si>
  <si>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</si>
  <si>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</si>
  <si>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</si>
  <si>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</si>
  <si>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</si>
  <si>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</si>
  <si>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</si>
  <si>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</si>
  <si>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</si>
  <si>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</si>
  <si>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</si>
  <si>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</si>
  <si>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</si>
  <si>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</si>
  <si>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</si>
  <si>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</si>
  <si>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</si>
  <si>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</si>
  <si>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</si>
  <si>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</si>
  <si>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</si>
  <si>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</si>
  <si>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</si>
  <si>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</si>
  <si>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</si>
  <si>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</si>
  <si>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</si>
  <si>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</si>
  <si>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</si>
  <si>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</si>
  <si>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</si>
  <si>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</si>
  <si>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</si>
  <si>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</si>
  <si>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</si>
  <si>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</si>
  <si>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</si>
  <si>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</si>
  <si>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</si>
  <si>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</si>
  <si>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</si>
  <si>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</si>
  <si>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</si>
  <si>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</si>
  <si>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</si>
  <si>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</si>
  <si>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</si>
  <si>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</si>
  <si>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</si>
  <si>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</si>
  <si>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</si>
  <si>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</si>
  <si>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</si>
  <si>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</si>
  <si>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</si>
  <si>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</si>
  <si>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</si>
  <si>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</si>
  <si>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</si>
  <si>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</si>
  <si>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</si>
  <si>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</si>
  <si>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</si>
  <si>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</si>
  <si>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</si>
  <si>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</si>
  <si>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</si>
  <si>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</si>
  <si>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</si>
  <si>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</si>
  <si>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</si>
  <si>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</si>
  <si>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</si>
  <si>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</si>
  <si>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</si>
  <si>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</si>
  <si>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</si>
  <si>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</si>
  <si>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</si>
  <si>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</si>
  <si>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</si>
  <si>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</si>
  <si>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</si>
  <si>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</si>
  <si>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</si>
  <si>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</si>
  <si>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</si>
  <si>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</si>
  <si>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</si>
  <si>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</si>
  <si>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</si>
  <si>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</si>
  <si>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</si>
  <si>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</si>
  <si>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</si>
  <si>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</si>
  <si>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</si>
  <si>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</si>
  <si>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</si>
  <si>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</si>
  <si>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</si>
  <si>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</si>
  <si>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</si>
  <si>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</si>
  <si>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</si>
  <si>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</si>
  <si>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</si>
  <si>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</si>
  <si>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</si>
  <si>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</si>
  <si>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</si>
  <si>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</si>
  <si>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</si>
  <si>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</si>
  <si>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</si>
  <si>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</si>
  <si>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</si>
  <si>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</si>
  <si>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</si>
  <si>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</si>
  <si>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</si>
  <si>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</si>
  <si>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</si>
  <si>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</si>
  <si>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</si>
  <si>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</si>
  <si>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</si>
  <si>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</si>
  <si>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</si>
  <si>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</si>
  <si>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</si>
  <si>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</si>
  <si>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</si>
  <si>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</si>
  <si>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</si>
  <si>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</si>
  <si>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</si>
  <si>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</si>
  <si>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</si>
  <si>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</si>
  <si>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</si>
  <si>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</si>
  <si>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</si>
  <si>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</si>
  <si>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</si>
  <si>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</si>
  <si>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</si>
  <si>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</si>
  <si>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</si>
  <si>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</si>
  <si>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</si>
  <si>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</si>
  <si>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</si>
  <si>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</si>
  <si>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</si>
  <si>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</si>
  <si>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</si>
  <si>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</si>
  <si>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</si>
  <si>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</si>
  <si>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</si>
  <si>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</si>
  <si>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</si>
  <si>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</si>
  <si>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</si>
  <si>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</si>
  <si>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</si>
  <si>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</si>
  <si>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</si>
  <si>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</si>
  <si>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</si>
  <si>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</si>
  <si>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</si>
  <si>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</si>
  <si>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</si>
  <si>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</si>
  <si>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</si>
  <si>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</si>
  <si>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</si>
  <si>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</si>
  <si>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</si>
  <si>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</si>
  <si>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</si>
  <si>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</si>
  <si>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</si>
  <si>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</si>
  <si>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</si>
  <si>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</si>
  <si>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</si>
  <si>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</si>
  <si>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</si>
  <si>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</si>
  <si>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</si>
  <si>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</si>
  <si>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</si>
  <si>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</si>
  <si>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</si>
  <si>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</si>
  <si>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</si>
  <si>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</si>
  <si>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</si>
  <si>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</si>
  <si>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</si>
  <si>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</si>
  <si>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</si>
  <si>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</si>
  <si>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</si>
  <si>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</si>
  <si>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</si>
  <si>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</si>
  <si>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</si>
  <si>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</si>
  <si>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</si>
  <si>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</si>
  <si>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</si>
  <si>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</si>
  <si>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</si>
  <si>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</si>
  <si>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</si>
  <si>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</si>
  <si>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</si>
  <si>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</si>
  <si>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</si>
  <si>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</si>
  <si>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</si>
  <si>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</si>
  <si>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</si>
  <si>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</si>
  <si>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</si>
  <si>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</si>
  <si>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</si>
  <si>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</si>
  <si>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</si>
  <si>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</si>
  <si>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</si>
  <si>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</si>
  <si>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</si>
  <si>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</si>
  <si>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</si>
  <si>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</si>
  <si>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</si>
  <si>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</si>
  <si>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</si>
  <si>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</si>
  <si>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</si>
  <si>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</si>
  <si>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</si>
  <si>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</si>
  <si>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</si>
  <si>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</si>
  <si>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</si>
  <si>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</si>
  <si>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</si>
  <si>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</si>
  <si>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</si>
  <si>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</si>
  <si>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</si>
  <si>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</si>
  <si>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</si>
  <si>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</si>
  <si>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</si>
  <si>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</si>
  <si>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</si>
  <si>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</si>
  <si>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</si>
  <si>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</si>
  <si>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</si>
  <si>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</si>
  <si>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</si>
  <si>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</si>
  <si>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</si>
  <si>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</si>
  <si>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</si>
  <si>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</si>
  <si>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</si>
  <si>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</si>
  <si>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</si>
  <si>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</si>
  <si>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</si>
  <si>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</si>
  <si>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</si>
  <si>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</si>
  <si>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</si>
  <si>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</si>
  <si>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</si>
  <si>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</si>
  <si>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</si>
  <si>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</si>
  <si>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</si>
  <si>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</si>
  <si>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</si>
  <si>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</si>
  <si>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</si>
  <si>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based on IRS Publication 1075 (November 2021) Internal updates and Issue Code Table updates</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</si>
  <si>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</si>
  <si>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</si>
  <si>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</si>
  <si>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</si>
  <si>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</si>
  <si>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</si>
  <si>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</si>
  <si>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</si>
  <si>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</si>
  <si>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</si>
  <si>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Set The 'Server Authentication' Property To Windows Authentication mode. One method for implementing the recommended state is to perform the following:
1) Open SQL Server Management Studio.
2) Open the Object Explorer tab and connect to the target database instance.
3) Right click the instance name and select Properties.
4) Select the Security page from the left menu.
5) Set the Server authentication setting to Windows Authentication mode.</t>
  </si>
  <si>
    <t xml:space="preserve">This SCSEM is used by the IRS Office of Safeguards to evaluate compliance with IRS Publication 1075 for agencies that have implemented SQL Server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CIS Microsoft SQL Server 2008 R2 Database Engine Benchmark v1.2.0
▪ CIS Microsoft SQL Server 2012 R2 Database Engine Benchmark v1.1.0
▪ CIS Microsoft SQL Server 2014 Database Engine Benchmark v1.0.0           </t>
  </si>
  <si>
    <t xml:space="preserve"> ▪ SCSEM Version: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</si>
</sst>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i/>
      <sz val="9"/>
      <name val="Arial"/>
      <family val="2"/>
    </font>
    <font>
      <b/>
      <i/>
      <sz val="10"/>
      <name val="Arial"/>
      <family val="2"/>
    </font>
    <font>
      <b/>
      <u/>
      <sz val="10"/>
      <name val="Arial"/>
      <family val="2"/>
    </font>
    <font>
      <sz val="11"/>
      <name val="Calibri"/>
      <family val="2"/>
    </font>
    <font>
      <sz val="8"/>
      <name val="Calibri"/>
      <family val="2"/>
    </font>
    <font>
      <sz val="12"/>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1"/>
      <color theme="1" tint="4.9989318521683403E-2"/>
      <name val="Calibri"/>
      <family val="2"/>
    </font>
    <font>
      <b/>
      <sz val="10"/>
      <color theme="1" tint="4.9989318521683403E-2"/>
      <name val="Arial"/>
      <family val="2"/>
    </font>
    <font>
      <b/>
      <sz val="11"/>
      <color theme="1"/>
      <name val="Calibri"/>
      <family val="2"/>
      <scheme val="minor"/>
    </font>
    <font>
      <sz val="8"/>
      <name val="Calibri"/>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right/>
      <top/>
      <bottom style="thin">
        <color indexed="63"/>
      </bottom>
      <diagonal/>
    </border>
    <border>
      <left/>
      <right style="thin">
        <color indexed="64"/>
      </right>
      <top/>
      <bottom style="thin">
        <color indexed="63"/>
      </bottom>
      <diagonal/>
    </border>
    <border>
      <left style="thin">
        <color indexed="63"/>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top style="thin">
        <color indexed="63"/>
      </top>
      <bottom style="thin">
        <color indexed="64"/>
      </bottom>
      <diagonal/>
    </border>
    <border>
      <left style="thin">
        <color indexed="64"/>
      </left>
      <right style="thin">
        <color indexed="64"/>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s>
  <cellStyleXfs count="9">
    <xf numFmtId="0" fontId="0" fillId="0" borderId="0" applyFill="0" applyProtection="0"/>
    <xf numFmtId="0" fontId="3" fillId="0" borderId="0"/>
    <xf numFmtId="0" fontId="3" fillId="0" borderId="0"/>
    <xf numFmtId="0" fontId="16" fillId="0" borderId="0"/>
    <xf numFmtId="0" fontId="3" fillId="0" borderId="0"/>
    <xf numFmtId="0" fontId="3" fillId="0" borderId="0"/>
    <xf numFmtId="0" fontId="1" fillId="0" borderId="0" applyFill="0" applyProtection="0"/>
    <xf numFmtId="0" fontId="3" fillId="0" borderId="0"/>
    <xf numFmtId="0" fontId="5" fillId="0" borderId="0"/>
  </cellStyleXfs>
  <cellXfs count="305">
    <xf numFmtId="0" fontId="0" fillId="0" borderId="0" xfId="0" applyFill="1" applyProtection="1"/>
    <xf numFmtId="0" fontId="0" fillId="0" borderId="0" xfId="0" applyProtection="1"/>
    <xf numFmtId="0" fontId="2" fillId="2" borderId="2" xfId="0" applyFont="1" applyFill="1" applyBorder="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Protection="1"/>
    <xf numFmtId="0" fontId="4" fillId="2" borderId="0" xfId="0" applyFont="1" applyFill="1" applyProtection="1"/>
    <xf numFmtId="0" fontId="4" fillId="2" borderId="6" xfId="0" applyFont="1" applyFill="1" applyBorder="1" applyProtection="1"/>
    <xf numFmtId="0" fontId="17" fillId="2" borderId="5" xfId="0" applyFont="1" applyFill="1" applyBorder="1" applyProtection="1"/>
    <xf numFmtId="0" fontId="3" fillId="2" borderId="0" xfId="0" applyFont="1" applyFill="1" applyProtection="1"/>
    <xf numFmtId="0" fontId="3" fillId="2" borderId="6" xfId="0" applyFont="1" applyFill="1" applyBorder="1" applyProtection="1"/>
    <xf numFmtId="0" fontId="3" fillId="2" borderId="7" xfId="0" applyFont="1" applyFill="1" applyBorder="1" applyProtection="1"/>
    <xf numFmtId="0" fontId="3" fillId="2" borderId="8"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Alignment="1" applyProtection="1">
      <alignment vertical="top"/>
    </xf>
    <xf numFmtId="0" fontId="0" fillId="3" borderId="6" xfId="0" applyFill="1" applyBorder="1" applyAlignment="1" applyProtection="1">
      <alignment vertical="top"/>
    </xf>
    <xf numFmtId="0" fontId="0" fillId="3" borderId="9"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6" fillId="4" borderId="10" xfId="0" applyFont="1" applyFill="1" applyBorder="1"/>
    <xf numFmtId="0" fontId="6" fillId="4" borderId="11" xfId="0" applyFont="1" applyFill="1" applyBorder="1"/>
    <xf numFmtId="0" fontId="0" fillId="0" borderId="0" xfId="0"/>
    <xf numFmtId="0" fontId="0" fillId="0" borderId="0" xfId="0" applyFill="1"/>
    <xf numFmtId="0" fontId="0" fillId="5" borderId="13" xfId="0" applyFill="1" applyBorder="1" applyAlignment="1">
      <alignment vertical="center"/>
    </xf>
    <xf numFmtId="0" fontId="6" fillId="4" borderId="10" xfId="0" applyFont="1" applyFill="1" applyBorder="1" applyProtection="1"/>
    <xf numFmtId="0" fontId="6" fillId="4" borderId="11" xfId="0" applyFont="1" applyFill="1" applyBorder="1" applyProtection="1"/>
    <xf numFmtId="0" fontId="6" fillId="4" borderId="13" xfId="0" applyFont="1" applyFill="1" applyBorder="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3" fillId="0" borderId="0" xfId="0" applyFont="1" applyFill="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9" xfId="0" applyFont="1" applyFill="1" applyBorder="1" applyAlignment="1" applyProtection="1">
      <alignment vertical="top"/>
    </xf>
    <xf numFmtId="0" fontId="6" fillId="6" borderId="7"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166" fontId="3" fillId="0" borderId="1" xfId="1" applyNumberFormat="1" applyBorder="1" applyAlignment="1">
      <alignment horizontal="left" vertical="top" wrapText="1"/>
    </xf>
    <xf numFmtId="14" fontId="3" fillId="0" borderId="10" xfId="1" applyNumberFormat="1" applyBorder="1" applyAlignment="1">
      <alignment horizontal="left" vertical="top" wrapText="1"/>
    </xf>
    <xf numFmtId="49" fontId="3" fillId="0" borderId="1" xfId="1" applyNumberFormat="1" applyBorder="1" applyAlignment="1">
      <alignment horizontal="left" vertical="top" wrapText="1"/>
    </xf>
    <xf numFmtId="0" fontId="3" fillId="0" borderId="1" xfId="0" applyFont="1" applyBorder="1" applyAlignment="1">
      <alignment horizontal="left" vertical="top"/>
    </xf>
    <xf numFmtId="49" fontId="0" fillId="0" borderId="0" xfId="0" applyNumberFormat="1"/>
    <xf numFmtId="0" fontId="6" fillId="5" borderId="17" xfId="0" applyFont="1" applyFill="1" applyBorder="1" applyAlignment="1" applyProtection="1">
      <alignment vertical="top" wrapText="1"/>
    </xf>
    <xf numFmtId="0" fontId="8" fillId="0" borderId="0" xfId="0" applyFont="1" applyFill="1" applyProtection="1"/>
    <xf numFmtId="0" fontId="6" fillId="5" borderId="1" xfId="0" applyFont="1" applyFill="1" applyBorder="1" applyAlignment="1" applyProtection="1">
      <alignment vertical="top" wrapText="1"/>
    </xf>
    <xf numFmtId="0" fontId="5" fillId="0" borderId="18" xfId="0" applyFont="1" applyFill="1" applyBorder="1" applyAlignment="1" applyProtection="1">
      <alignment horizontal="left" vertical="top" wrapText="1"/>
    </xf>
    <xf numFmtId="0" fontId="6" fillId="7"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10" fontId="8"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6" fillId="8" borderId="17" xfId="0" applyFont="1" applyFill="1" applyBorder="1" applyAlignment="1" applyProtection="1">
      <alignment horizontal="center" vertical="top" wrapText="1"/>
    </xf>
    <xf numFmtId="0" fontId="6" fillId="8" borderId="17" xfId="0" applyFont="1" applyFill="1" applyBorder="1" applyAlignment="1" applyProtection="1">
      <alignment vertical="top" wrapText="1"/>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3" fillId="0" borderId="18" xfId="0" applyFont="1" applyFill="1" applyBorder="1" applyAlignment="1" applyProtection="1">
      <alignment vertical="top" wrapText="1"/>
      <protection locked="0"/>
    </xf>
    <xf numFmtId="0" fontId="3" fillId="0" borderId="18" xfId="5" applyBorder="1" applyAlignment="1">
      <alignment horizontal="left" vertical="top" wrapText="1"/>
    </xf>
    <xf numFmtId="0" fontId="3" fillId="0" borderId="18" xfId="1" applyBorder="1" applyAlignment="1">
      <alignment horizontal="left" vertical="top" wrapText="1"/>
    </xf>
    <xf numFmtId="2" fontId="5" fillId="0" borderId="18" xfId="0" applyNumberFormat="1" applyFont="1" applyFill="1" applyBorder="1" applyAlignment="1" applyProtection="1">
      <alignment horizontal="left" vertical="top" wrapText="1"/>
    </xf>
    <xf numFmtId="0" fontId="6" fillId="9" borderId="10" xfId="0" applyFont="1" applyFill="1" applyBorder="1" applyAlignment="1" applyProtection="1">
      <alignment vertical="center"/>
    </xf>
    <xf numFmtId="0" fontId="6" fillId="9" borderId="13" xfId="0" applyFont="1" applyFill="1" applyBorder="1" applyAlignment="1" applyProtection="1">
      <alignment vertical="center"/>
    </xf>
    <xf numFmtId="0" fontId="17" fillId="9" borderId="12" xfId="0" applyFont="1" applyFill="1" applyBorder="1" applyAlignment="1" applyProtection="1">
      <alignment vertical="center" wrapText="1"/>
    </xf>
    <xf numFmtId="165" fontId="17" fillId="9" borderId="12" xfId="0" applyNumberFormat="1" applyFont="1" applyFill="1" applyBorder="1" applyAlignment="1" applyProtection="1">
      <alignment vertical="center" wrapText="1"/>
    </xf>
    <xf numFmtId="0" fontId="0" fillId="9" borderId="0" xfId="0" applyFill="1"/>
    <xf numFmtId="0" fontId="6" fillId="9" borderId="2" xfId="0" applyFont="1" applyFill="1" applyBorder="1" applyAlignment="1">
      <alignment vertical="center"/>
    </xf>
    <xf numFmtId="0" fontId="6" fillId="9" borderId="3" xfId="0" applyFont="1" applyFill="1" applyBorder="1" applyAlignment="1">
      <alignment vertical="center"/>
    </xf>
    <xf numFmtId="0" fontId="6" fillId="9" borderId="14" xfId="0" applyFont="1" applyFill="1" applyBorder="1" applyAlignment="1">
      <alignment vertical="center"/>
    </xf>
    <xf numFmtId="0" fontId="3" fillId="9" borderId="0" xfId="0" applyFont="1" applyFill="1" applyAlignment="1">
      <alignment vertical="top"/>
    </xf>
    <xf numFmtId="0" fontId="3" fillId="9" borderId="16" xfId="0" applyFont="1" applyFill="1" applyBorder="1" applyAlignment="1">
      <alignment vertical="top"/>
    </xf>
    <xf numFmtId="0" fontId="3" fillId="9" borderId="9" xfId="0" applyFont="1" applyFill="1" applyBorder="1" applyAlignment="1">
      <alignment vertical="top"/>
    </xf>
    <xf numFmtId="0" fontId="3" fillId="9" borderId="7" xfId="0" applyFont="1" applyFill="1" applyBorder="1" applyAlignment="1">
      <alignment vertical="top"/>
    </xf>
    <xf numFmtId="0" fontId="3" fillId="9" borderId="15" xfId="0" applyFont="1" applyFill="1" applyBorder="1" applyAlignment="1">
      <alignment vertical="top"/>
    </xf>
    <xf numFmtId="0" fontId="0" fillId="9" borderId="19" xfId="0" applyFill="1" applyBorder="1"/>
    <xf numFmtId="0" fontId="0" fillId="9" borderId="20" xfId="0" applyFill="1" applyBorder="1"/>
    <xf numFmtId="0" fontId="0" fillId="9" borderId="21" xfId="0" applyFill="1" applyBorder="1"/>
    <xf numFmtId="0" fontId="0" fillId="9" borderId="6" xfId="0" applyFill="1" applyBorder="1"/>
    <xf numFmtId="0" fontId="0" fillId="9" borderId="22" xfId="0" applyFill="1" applyBorder="1"/>
    <xf numFmtId="0" fontId="7" fillId="9" borderId="22" xfId="0" applyFont="1" applyFill="1" applyBorder="1" applyAlignment="1">
      <alignment vertical="top"/>
    </xf>
    <xf numFmtId="0" fontId="7" fillId="9" borderId="0" xfId="0" applyFont="1" applyFill="1" applyAlignment="1">
      <alignment vertical="top"/>
    </xf>
    <xf numFmtId="0" fontId="7" fillId="9" borderId="0" xfId="0" applyFont="1" applyFill="1" applyAlignment="1">
      <alignment vertical="top" wrapText="1"/>
    </xf>
    <xf numFmtId="0" fontId="0" fillId="9" borderId="23" xfId="0" applyFill="1" applyBorder="1"/>
    <xf numFmtId="0" fontId="0" fillId="9" borderId="24" xfId="0" applyFill="1" applyBorder="1"/>
    <xf numFmtId="0" fontId="0" fillId="9" borderId="25" xfId="0" applyFill="1" applyBorder="1"/>
    <xf numFmtId="0" fontId="0" fillId="9" borderId="0" xfId="0" applyFill="1" applyProtection="1"/>
    <xf numFmtId="0" fontId="0" fillId="9" borderId="6" xfId="0" applyFill="1" applyBorder="1" applyProtection="1"/>
    <xf numFmtId="0" fontId="3" fillId="9" borderId="0" xfId="0" applyFont="1" applyFill="1" applyAlignment="1">
      <alignment vertical="center"/>
    </xf>
    <xf numFmtId="0" fontId="9" fillId="9" borderId="0" xfId="0" applyFont="1" applyFill="1"/>
    <xf numFmtId="0" fontId="6" fillId="9" borderId="22" xfId="0" applyFont="1" applyFill="1" applyBorder="1"/>
    <xf numFmtId="0" fontId="10" fillId="5" borderId="26"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3" fillId="5" borderId="29" xfId="0" applyFont="1" applyFill="1" applyBorder="1" applyAlignment="1">
      <alignment vertical="center"/>
    </xf>
    <xf numFmtId="0" fontId="10" fillId="5" borderId="1" xfId="0" applyFont="1" applyFill="1" applyBorder="1" applyAlignment="1">
      <alignment horizontal="center" vertical="center"/>
    </xf>
    <xf numFmtId="0" fontId="10" fillId="5" borderId="30" xfId="0" applyFont="1" applyFill="1" applyBorder="1" applyAlignment="1">
      <alignment horizontal="center" vertical="center"/>
    </xf>
    <xf numFmtId="0" fontId="7" fillId="0" borderId="18" xfId="0" applyFont="1" applyBorder="1" applyAlignment="1">
      <alignment horizontal="center" vertical="center"/>
    </xf>
    <xf numFmtId="0" fontId="6" fillId="9" borderId="31" xfId="0" applyFont="1" applyFill="1" applyBorder="1" applyAlignment="1">
      <alignment vertical="center"/>
    </xf>
    <xf numFmtId="0" fontId="6" fillId="9" borderId="32" xfId="0" applyFont="1" applyFill="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6" fillId="9" borderId="0" xfId="0" applyFont="1" applyFill="1"/>
    <xf numFmtId="0" fontId="10" fillId="5" borderId="35" xfId="0" applyFont="1" applyFill="1" applyBorder="1" applyAlignment="1">
      <alignment horizontal="center" vertical="center"/>
    </xf>
    <xf numFmtId="0" fontId="10" fillId="9" borderId="0" xfId="0" applyFont="1" applyFill="1" applyAlignment="1">
      <alignment horizontal="center" vertical="center"/>
    </xf>
    <xf numFmtId="0" fontId="3" fillId="0" borderId="18" xfId="0" applyFont="1" applyBorder="1" applyAlignment="1">
      <alignment horizontal="center" vertical="center"/>
    </xf>
    <xf numFmtId="0" fontId="7" fillId="0" borderId="18" xfId="0" applyFont="1" applyFill="1" applyBorder="1" applyAlignment="1">
      <alignment horizontal="center" vertical="center" wrapText="1"/>
    </xf>
    <xf numFmtId="0" fontId="7" fillId="9" borderId="24" xfId="0" applyFont="1" applyFill="1" applyBorder="1" applyAlignment="1">
      <alignment vertical="top" wrapText="1"/>
    </xf>
    <xf numFmtId="0" fontId="6" fillId="5" borderId="18" xfId="0" applyFont="1" applyFill="1" applyBorder="1" applyAlignment="1" applyProtection="1">
      <alignment vertical="top" wrapText="1"/>
      <protection locked="0"/>
    </xf>
    <xf numFmtId="0" fontId="3" fillId="0" borderId="18" xfId="1" applyBorder="1" applyAlignment="1">
      <alignment horizontal="center" vertical="top"/>
    </xf>
    <xf numFmtId="0" fontId="5" fillId="8" borderId="0" xfId="0" applyFont="1" applyFill="1" applyAlignment="1" applyProtection="1">
      <alignment vertical="top" wrapText="1"/>
    </xf>
    <xf numFmtId="0" fontId="5" fillId="3" borderId="0" xfId="0" applyFont="1" applyFill="1" applyProtection="1">
      <protection locked="0"/>
    </xf>
    <xf numFmtId="0" fontId="3" fillId="9" borderId="7" xfId="0" applyFont="1" applyFill="1" applyBorder="1" applyAlignment="1" applyProtection="1">
      <alignment horizontal="center" vertical="top"/>
    </xf>
    <xf numFmtId="0" fontId="3" fillId="9" borderId="2" xfId="0" applyFont="1" applyFill="1" applyBorder="1" applyAlignment="1" applyProtection="1">
      <alignment vertical="top"/>
    </xf>
    <xf numFmtId="0" fontId="3" fillId="9" borderId="3" xfId="0" applyFont="1" applyFill="1" applyBorder="1" applyAlignment="1" applyProtection="1">
      <alignment vertical="top"/>
    </xf>
    <xf numFmtId="0" fontId="3" fillId="9" borderId="14" xfId="0" applyFont="1" applyFill="1" applyBorder="1" applyAlignment="1" applyProtection="1">
      <alignment vertical="top"/>
    </xf>
    <xf numFmtId="0" fontId="3" fillId="9" borderId="9" xfId="0" applyFont="1" applyFill="1" applyBorder="1" applyAlignment="1" applyProtection="1">
      <alignment vertical="top"/>
    </xf>
    <xf numFmtId="0" fontId="3" fillId="9" borderId="7" xfId="0" applyFont="1" applyFill="1" applyBorder="1" applyAlignment="1" applyProtection="1">
      <alignment vertical="top"/>
    </xf>
    <xf numFmtId="0" fontId="3" fillId="9" borderId="15" xfId="0" applyFont="1" applyFill="1" applyBorder="1" applyAlignment="1" applyProtection="1">
      <alignment vertical="top"/>
    </xf>
    <xf numFmtId="0" fontId="3" fillId="9" borderId="10" xfId="0" applyFont="1" applyFill="1" applyBorder="1" applyAlignment="1" applyProtection="1">
      <alignment vertical="top"/>
    </xf>
    <xf numFmtId="0" fontId="3" fillId="9" borderId="11" xfId="0" applyFont="1" applyFill="1" applyBorder="1" applyAlignment="1" applyProtection="1">
      <alignment vertical="top"/>
    </xf>
    <xf numFmtId="0" fontId="3" fillId="9" borderId="13" xfId="0" applyFont="1" applyFill="1" applyBorder="1" applyAlignment="1" applyProtection="1">
      <alignment vertical="top"/>
    </xf>
    <xf numFmtId="0" fontId="3" fillId="9" borderId="5" xfId="0" applyFont="1" applyFill="1" applyBorder="1" applyAlignment="1" applyProtection="1">
      <alignment vertical="top"/>
    </xf>
    <xf numFmtId="0" fontId="3" fillId="9" borderId="0" xfId="0" applyFont="1" applyFill="1" applyAlignment="1" applyProtection="1">
      <alignment vertical="top"/>
    </xf>
    <xf numFmtId="0" fontId="3" fillId="9" borderId="16" xfId="0" applyFont="1" applyFill="1" applyBorder="1" applyAlignment="1" applyProtection="1">
      <alignment vertical="top"/>
    </xf>
    <xf numFmtId="49" fontId="0" fillId="9" borderId="0" xfId="0" applyNumberFormat="1" applyFill="1"/>
    <xf numFmtId="0" fontId="18" fillId="6" borderId="19"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6" fillId="6" borderId="6" xfId="0" applyFont="1" applyFill="1" applyBorder="1" applyAlignment="1" applyProtection="1">
      <alignment vertical="top"/>
    </xf>
    <xf numFmtId="0" fontId="6" fillId="6" borderId="36" xfId="0" applyFont="1" applyFill="1" applyBorder="1" applyAlignment="1" applyProtection="1">
      <alignment vertical="top"/>
    </xf>
    <xf numFmtId="0" fontId="6" fillId="6" borderId="37" xfId="0" applyFont="1" applyFill="1" applyBorder="1" applyAlignment="1" applyProtection="1">
      <alignment vertical="top"/>
    </xf>
    <xf numFmtId="0" fontId="6" fillId="6" borderId="38" xfId="0" applyFont="1" applyFill="1" applyBorder="1" applyAlignment="1" applyProtection="1">
      <alignment vertical="top"/>
    </xf>
    <xf numFmtId="0" fontId="3" fillId="9" borderId="39" xfId="0" applyFont="1" applyFill="1" applyBorder="1" applyAlignment="1" applyProtection="1">
      <alignment horizontal="left" vertical="top"/>
    </xf>
    <xf numFmtId="0" fontId="3" fillId="9" borderId="37" xfId="0" applyFont="1" applyFill="1" applyBorder="1" applyAlignment="1" applyProtection="1">
      <alignment horizontal="left" vertical="top"/>
    </xf>
    <xf numFmtId="0" fontId="3" fillId="9" borderId="40" xfId="0" applyFont="1" applyFill="1" applyBorder="1" applyAlignment="1" applyProtection="1">
      <alignment horizontal="left" vertical="top"/>
    </xf>
    <xf numFmtId="0" fontId="18" fillId="6" borderId="36" xfId="0" applyFont="1" applyFill="1" applyBorder="1" applyAlignment="1" applyProtection="1">
      <alignment vertical="top"/>
    </xf>
    <xf numFmtId="0" fontId="6" fillId="6" borderId="40" xfId="0" applyFont="1" applyFill="1" applyBorder="1" applyAlignment="1" applyProtection="1">
      <alignment vertical="top"/>
    </xf>
    <xf numFmtId="0" fontId="11" fillId="0" borderId="18" xfId="0" applyFont="1" applyBorder="1" applyAlignment="1">
      <alignment horizontal="center" vertical="center"/>
    </xf>
    <xf numFmtId="0" fontId="11" fillId="0" borderId="18" xfId="0" applyFont="1" applyBorder="1" applyAlignment="1">
      <alignment horizontal="center" vertical="center" wrapText="1"/>
    </xf>
    <xf numFmtId="9" fontId="11" fillId="0" borderId="18" xfId="0" applyNumberFormat="1" applyFont="1" applyFill="1" applyBorder="1" applyAlignment="1">
      <alignment horizontal="center" vertical="center"/>
    </xf>
    <xf numFmtId="0" fontId="3" fillId="0" borderId="18" xfId="0" quotePrefix="1" applyFont="1" applyFill="1" applyBorder="1" applyAlignment="1">
      <alignment horizontal="left" vertical="top" wrapText="1"/>
    </xf>
    <xf numFmtId="0" fontId="3" fillId="0" borderId="17" xfId="0" applyFont="1" applyBorder="1" applyAlignment="1">
      <alignment horizontal="left" vertical="top"/>
    </xf>
    <xf numFmtId="0" fontId="6" fillId="0" borderId="10" xfId="0" applyFont="1" applyBorder="1" applyAlignment="1" applyProtection="1">
      <alignment horizontal="left" vertical="center"/>
    </xf>
    <xf numFmtId="0" fontId="6" fillId="9" borderId="10" xfId="0" applyFont="1" applyFill="1" applyBorder="1" applyAlignment="1" applyProtection="1">
      <alignment horizontal="left" vertical="center"/>
    </xf>
    <xf numFmtId="0" fontId="1" fillId="9" borderId="0" xfId="0" applyFont="1" applyFill="1" applyProtection="1"/>
    <xf numFmtId="0" fontId="6" fillId="3" borderId="23" xfId="0" applyFont="1" applyFill="1" applyBorder="1" applyAlignment="1">
      <alignment vertical="center"/>
    </xf>
    <xf numFmtId="0" fontId="6" fillId="5" borderId="19" xfId="0" applyFont="1" applyFill="1" applyBorder="1" applyAlignment="1">
      <alignment vertical="center"/>
    </xf>
    <xf numFmtId="0" fontId="6" fillId="5" borderId="20" xfId="0" applyFont="1" applyFill="1" applyBorder="1" applyAlignment="1">
      <alignment vertical="center"/>
    </xf>
    <xf numFmtId="0" fontId="6" fillId="5" borderId="21" xfId="0" applyFont="1" applyFill="1" applyBorder="1" applyAlignment="1">
      <alignment vertical="center"/>
    </xf>
    <xf numFmtId="0" fontId="7" fillId="5" borderId="23" xfId="0" applyFont="1" applyFill="1" applyBorder="1" applyAlignment="1">
      <alignment vertical="center"/>
    </xf>
    <xf numFmtId="0" fontId="6" fillId="5" borderId="24" xfId="0" applyFont="1" applyFill="1" applyBorder="1" applyAlignment="1">
      <alignment vertical="center"/>
    </xf>
    <xf numFmtId="0" fontId="6" fillId="5" borderId="25" xfId="0" applyFont="1" applyFill="1" applyBorder="1" applyAlignment="1">
      <alignment vertical="center"/>
    </xf>
    <xf numFmtId="0" fontId="0" fillId="8" borderId="24" xfId="0" applyFill="1" applyBorder="1" applyAlignment="1">
      <alignment vertical="center"/>
    </xf>
    <xf numFmtId="0" fontId="6" fillId="3" borderId="24" xfId="0" applyFont="1" applyFill="1" applyBorder="1" applyAlignment="1">
      <alignment vertical="center"/>
    </xf>
    <xf numFmtId="0" fontId="0" fillId="8" borderId="25" xfId="0" applyFill="1" applyBorder="1" applyAlignment="1">
      <alignment vertical="center"/>
    </xf>
    <xf numFmtId="0" fontId="6" fillId="3" borderId="36" xfId="0" applyFont="1" applyFill="1" applyBorder="1" applyAlignment="1">
      <alignment vertical="center"/>
    </xf>
    <xf numFmtId="0" fontId="6" fillId="3" borderId="37" xfId="0" applyFont="1" applyFill="1" applyBorder="1" applyAlignment="1">
      <alignment vertical="center"/>
    </xf>
    <xf numFmtId="0" fontId="6" fillId="3" borderId="40" xfId="0" applyFont="1" applyFill="1" applyBorder="1" applyAlignment="1">
      <alignment vertical="center"/>
    </xf>
    <xf numFmtId="0" fontId="3" fillId="9" borderId="36" xfId="0" applyFont="1" applyFill="1" applyBorder="1" applyAlignment="1">
      <alignment vertical="center"/>
    </xf>
    <xf numFmtId="0" fontId="3" fillId="9" borderId="37" xfId="0" applyFont="1" applyFill="1" applyBorder="1" applyAlignment="1">
      <alignment vertical="center"/>
    </xf>
    <xf numFmtId="2" fontId="6" fillId="0" borderId="40" xfId="0" applyNumberFormat="1" applyFont="1" applyBorder="1" applyAlignment="1">
      <alignment horizontal="center" vertical="center"/>
    </xf>
    <xf numFmtId="0" fontId="0" fillId="9" borderId="0" xfId="0" applyFill="1" applyAlignment="1">
      <alignment vertical="center"/>
    </xf>
    <xf numFmtId="0" fontId="6" fillId="3" borderId="41" xfId="0" applyFont="1" applyFill="1" applyBorder="1" applyAlignment="1">
      <alignment vertical="center"/>
    </xf>
    <xf numFmtId="0" fontId="6" fillId="3" borderId="42" xfId="0" applyFont="1" applyFill="1" applyBorder="1" applyAlignment="1">
      <alignment vertical="center"/>
    </xf>
    <xf numFmtId="0" fontId="6" fillId="3" borderId="43" xfId="0" applyFont="1" applyFill="1" applyBorder="1" applyAlignment="1">
      <alignment vertical="center"/>
    </xf>
    <xf numFmtId="0" fontId="6" fillId="9" borderId="0" xfId="0" applyFont="1" applyFill="1" applyAlignment="1">
      <alignment vertical="center"/>
    </xf>
    <xf numFmtId="0" fontId="7" fillId="9" borderId="0" xfId="0" applyFont="1" applyFill="1" applyAlignment="1">
      <alignment vertical="center"/>
    </xf>
    <xf numFmtId="0" fontId="7" fillId="9" borderId="0" xfId="0" applyFont="1" applyFill="1" applyAlignment="1">
      <alignment vertical="center" wrapText="1"/>
    </xf>
    <xf numFmtId="0" fontId="6" fillId="4" borderId="12" xfId="0" applyFont="1" applyFill="1" applyBorder="1"/>
    <xf numFmtId="0" fontId="6" fillId="4" borderId="11" xfId="0" applyFont="1" applyFill="1" applyBorder="1" applyAlignment="1">
      <alignment vertical="center"/>
    </xf>
    <xf numFmtId="0" fontId="3" fillId="9" borderId="5" xfId="0" applyFont="1" applyFill="1" applyBorder="1" applyAlignment="1">
      <alignment vertical="center"/>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6" fillId="6" borderId="25" xfId="0" applyFont="1" applyFill="1" applyBorder="1" applyAlignment="1" applyProtection="1">
      <alignment vertical="top"/>
    </xf>
    <xf numFmtId="0" fontId="3" fillId="9" borderId="0" xfId="0" applyFont="1" applyFill="1" applyProtection="1"/>
    <xf numFmtId="0" fontId="6" fillId="4" borderId="10" xfId="0" applyFont="1" applyFill="1" applyBorder="1" applyProtection="1">
      <protection locked="0"/>
    </xf>
    <xf numFmtId="0" fontId="6" fillId="4" borderId="11" xfId="0" applyFont="1" applyFill="1" applyBorder="1" applyProtection="1">
      <protection locked="0"/>
    </xf>
    <xf numFmtId="0" fontId="3" fillId="9" borderId="0" xfId="0" applyFont="1" applyFill="1" applyProtection="1">
      <protection locked="0"/>
    </xf>
    <xf numFmtId="0" fontId="3" fillId="0" borderId="0" xfId="0" applyFont="1" applyProtection="1">
      <protection locked="0"/>
    </xf>
    <xf numFmtId="0" fontId="0" fillId="9" borderId="0" xfId="0" applyFill="1" applyProtection="1">
      <protection locked="0"/>
    </xf>
    <xf numFmtId="0" fontId="6" fillId="4" borderId="12" xfId="0" applyFont="1" applyFill="1" applyBorder="1" applyProtection="1">
      <protection locked="0"/>
    </xf>
    <xf numFmtId="0" fontId="6" fillId="4" borderId="44" xfId="0" applyFont="1" applyFill="1" applyBorder="1" applyProtection="1">
      <protection locked="0"/>
    </xf>
    <xf numFmtId="0" fontId="8" fillId="9" borderId="0" xfId="0" applyFont="1" applyFill="1" applyProtection="1"/>
    <xf numFmtId="0" fontId="5" fillId="9" borderId="0" xfId="0" applyFont="1" applyFill="1" applyProtection="1"/>
    <xf numFmtId="0" fontId="6" fillId="5" borderId="1" xfId="0" applyFont="1" applyFill="1" applyBorder="1" applyAlignment="1" applyProtection="1">
      <alignment vertical="top" wrapText="1"/>
      <protection locked="0"/>
    </xf>
    <xf numFmtId="0" fontId="19" fillId="9" borderId="0" xfId="0" applyFont="1" applyFill="1"/>
    <xf numFmtId="0" fontId="20" fillId="9" borderId="0" xfId="0" applyFont="1" applyFill="1"/>
    <xf numFmtId="0" fontId="6" fillId="5" borderId="2" xfId="0" applyFont="1" applyFill="1" applyBorder="1" applyAlignment="1" applyProtection="1">
      <alignment vertical="top" wrapText="1"/>
    </xf>
    <xf numFmtId="0" fontId="6" fillId="5" borderId="18" xfId="0" applyFont="1" applyFill="1" applyBorder="1" applyAlignment="1" applyProtection="1">
      <alignment vertical="top" wrapText="1"/>
    </xf>
    <xf numFmtId="0" fontId="6" fillId="5" borderId="18" xfId="0" applyFont="1" applyFill="1" applyBorder="1" applyAlignment="1" applyProtection="1">
      <alignment horizontal="left" vertical="top" wrapText="1"/>
      <protection locked="0"/>
    </xf>
    <xf numFmtId="0" fontId="3" fillId="0" borderId="18" xfId="0" applyFont="1" applyBorder="1" applyAlignment="1" applyProtection="1">
      <alignment horizontal="left" vertical="top" wrapText="1"/>
    </xf>
    <xf numFmtId="0" fontId="3" fillId="0" borderId="18" xfId="0" applyFont="1" applyBorder="1" applyAlignment="1">
      <alignment horizontal="center" vertical="center" wrapText="1"/>
    </xf>
    <xf numFmtId="0" fontId="3" fillId="0" borderId="18" xfId="0" applyFont="1" applyFill="1" applyBorder="1" applyAlignment="1" applyProtection="1">
      <alignment vertical="top" wrapText="1"/>
    </xf>
    <xf numFmtId="0" fontId="3" fillId="0" borderId="18" xfId="0" applyFont="1" applyFill="1" applyBorder="1" applyProtection="1"/>
    <xf numFmtId="0" fontId="13" fillId="0" borderId="18" xfId="0" applyFont="1" applyFill="1" applyBorder="1" applyProtection="1"/>
    <xf numFmtId="0" fontId="3" fillId="0" borderId="18" xfId="5" applyBorder="1" applyAlignment="1" applyProtection="1">
      <alignment vertical="top" wrapText="1"/>
      <protection locked="0"/>
    </xf>
    <xf numFmtId="0" fontId="3" fillId="0" borderId="18" xfId="0" applyFont="1" applyBorder="1" applyAlignment="1" applyProtection="1">
      <alignment horizontal="left" vertical="top" wrapText="1"/>
      <protection locked="0"/>
    </xf>
    <xf numFmtId="0" fontId="3" fillId="0" borderId="18" xfId="0" applyFont="1" applyFill="1" applyBorder="1" applyAlignment="1" applyProtection="1">
      <alignment horizontal="left" vertical="top" wrapText="1"/>
    </xf>
    <xf numFmtId="0" fontId="3" fillId="0" borderId="18" xfId="1" applyBorder="1" applyAlignment="1" applyProtection="1">
      <alignment vertical="top" wrapText="1"/>
      <protection locked="0"/>
    </xf>
    <xf numFmtId="0" fontId="3" fillId="0" borderId="46" xfId="3" applyFont="1" applyBorder="1" applyAlignment="1">
      <alignment vertical="top" wrapText="1"/>
    </xf>
    <xf numFmtId="0" fontId="3" fillId="0" borderId="46" xfId="3" applyFont="1" applyBorder="1" applyAlignment="1">
      <alignment horizontal="left" vertical="top" wrapText="1"/>
    </xf>
    <xf numFmtId="0" fontId="3" fillId="0" borderId="0" xfId="0" applyFont="1" applyFill="1" applyAlignment="1" applyProtection="1">
      <alignment vertical="top"/>
    </xf>
    <xf numFmtId="0" fontId="3" fillId="0" borderId="18" xfId="0" quotePrefix="1" applyFont="1" applyFill="1" applyBorder="1" applyAlignment="1" applyProtection="1">
      <alignment vertical="top" wrapText="1"/>
    </xf>
    <xf numFmtId="0" fontId="3" fillId="0" borderId="1" xfId="0" applyFont="1" applyBorder="1" applyAlignment="1" applyProtection="1">
      <alignment vertical="top" wrapText="1"/>
      <protection locked="0"/>
    </xf>
    <xf numFmtId="0" fontId="5" fillId="9" borderId="18" xfId="0" applyFont="1" applyFill="1" applyBorder="1"/>
    <xf numFmtId="49" fontId="5" fillId="9" borderId="18" xfId="0" applyNumberFormat="1" applyFont="1" applyFill="1" applyBorder="1"/>
    <xf numFmtId="0" fontId="3" fillId="0" borderId="0" xfId="0" applyFont="1" applyFill="1"/>
    <xf numFmtId="0" fontId="3" fillId="0" borderId="0" xfId="0" applyFont="1" applyFill="1" applyProtection="1">
      <protection locked="0"/>
    </xf>
    <xf numFmtId="0" fontId="5" fillId="0" borderId="0" xfId="0" applyFont="1" applyFill="1" applyProtection="1">
      <protection locked="0"/>
    </xf>
    <xf numFmtId="0" fontId="0" fillId="0" borderId="0" xfId="0" applyFill="1" applyProtection="1">
      <protection locked="0"/>
    </xf>
    <xf numFmtId="166" fontId="5" fillId="0" borderId="18" xfId="0" applyNumberFormat="1" applyFont="1" applyFill="1" applyBorder="1" applyAlignment="1" applyProtection="1">
      <alignment horizontal="left" vertical="top" wrapText="1"/>
    </xf>
    <xf numFmtId="0" fontId="6" fillId="4" borderId="11" xfId="0" applyFont="1" applyFill="1" applyBorder="1" applyAlignment="1" applyProtection="1">
      <alignment wrapText="1"/>
      <protection locked="0"/>
    </xf>
    <xf numFmtId="0" fontId="8" fillId="0" borderId="0" xfId="0" applyFont="1" applyFill="1" applyAlignment="1" applyProtection="1">
      <alignment wrapText="1"/>
    </xf>
    <xf numFmtId="49" fontId="5" fillId="0" borderId="18" xfId="0" applyNumberFormat="1" applyFont="1" applyFill="1" applyBorder="1" applyAlignment="1" applyProtection="1">
      <alignment horizontal="left" vertical="top" wrapText="1"/>
    </xf>
    <xf numFmtId="0" fontId="3" fillId="0" borderId="30" xfId="0" applyFont="1" applyBorder="1" applyAlignment="1" applyProtection="1">
      <alignment horizontal="left" vertical="top" wrapText="1"/>
      <protection locked="0"/>
    </xf>
    <xf numFmtId="14" fontId="3" fillId="0" borderId="30" xfId="0" quotePrefix="1" applyNumberFormat="1" applyFont="1" applyBorder="1" applyAlignment="1" applyProtection="1">
      <alignment horizontal="left" vertical="top" wrapText="1"/>
      <protection locked="0"/>
    </xf>
    <xf numFmtId="164" fontId="3" fillId="0" borderId="30" xfId="0" applyNumberFormat="1"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65" fontId="17" fillId="0" borderId="12" xfId="0" applyNumberFormat="1" applyFont="1" applyBorder="1" applyAlignment="1" applyProtection="1">
      <alignment horizontal="left" vertical="top" wrapText="1"/>
      <protection locked="0"/>
    </xf>
    <xf numFmtId="0" fontId="21" fillId="0" borderId="18" xfId="0" applyFont="1" applyFill="1" applyBorder="1" applyAlignment="1" applyProtection="1">
      <alignment horizontal="left" vertical="top" wrapText="1"/>
    </xf>
    <xf numFmtId="10" fontId="21" fillId="0" borderId="18" xfId="0" applyNumberFormat="1" applyFont="1" applyFill="1" applyBorder="1" applyAlignment="1" applyProtection="1">
      <alignment horizontal="left" vertical="top" wrapText="1"/>
    </xf>
    <xf numFmtId="0" fontId="22" fillId="0" borderId="1" xfId="0" applyFont="1" applyBorder="1" applyAlignment="1" applyProtection="1">
      <alignment horizontal="left" vertical="top" wrapText="1"/>
      <protection locked="0"/>
    </xf>
    <xf numFmtId="10" fontId="21" fillId="0" borderId="18" xfId="6" applyNumberFormat="1" applyFont="1" applyFill="1" applyBorder="1" applyAlignment="1" applyProtection="1">
      <alignment horizontal="left" vertical="top" wrapText="1"/>
    </xf>
    <xf numFmtId="10" fontId="21" fillId="0" borderId="18" xfId="8" applyNumberFormat="1" applyFont="1" applyBorder="1" applyAlignment="1">
      <alignment horizontal="left" vertical="top" wrapText="1"/>
    </xf>
    <xf numFmtId="0" fontId="21" fillId="0" borderId="18" xfId="0" applyFont="1" applyBorder="1" applyAlignment="1" applyProtection="1">
      <alignment horizontal="left" vertical="top" wrapText="1"/>
      <protection locked="0"/>
    </xf>
    <xf numFmtId="0" fontId="21" fillId="0" borderId="18" xfId="0" applyFont="1" applyFill="1" applyBorder="1" applyAlignment="1" applyProtection="1">
      <alignment vertical="top" wrapText="1"/>
    </xf>
    <xf numFmtId="0" fontId="23" fillId="5" borderId="17" xfId="0" applyFont="1" applyFill="1" applyBorder="1" applyAlignment="1" applyProtection="1">
      <alignment vertical="top" wrapText="1"/>
    </xf>
    <xf numFmtId="0" fontId="23" fillId="5" borderId="1" xfId="0" applyFont="1" applyFill="1" applyBorder="1" applyAlignment="1" applyProtection="1">
      <alignment vertical="top" wrapText="1"/>
    </xf>
    <xf numFmtId="0" fontId="21" fillId="0" borderId="1" xfId="0" applyFont="1" applyFill="1" applyBorder="1" applyAlignment="1" applyProtection="1">
      <alignment horizontal="left" vertical="top" wrapText="1"/>
      <protection locked="0"/>
    </xf>
    <xf numFmtId="0" fontId="3" fillId="0" borderId="18" xfId="3" applyFont="1" applyBorder="1" applyAlignment="1">
      <alignment vertical="top" wrapText="1"/>
    </xf>
    <xf numFmtId="0" fontId="3" fillId="9" borderId="18" xfId="0" applyFont="1" applyFill="1" applyBorder="1" applyAlignment="1" applyProtection="1">
      <alignment horizontal="left" vertical="top" wrapText="1"/>
      <protection locked="0"/>
    </xf>
    <xf numFmtId="0" fontId="21" fillId="0" borderId="18" xfId="0" quotePrefix="1" applyFont="1" applyFill="1" applyBorder="1" applyAlignment="1" applyProtection="1">
      <alignment horizontal="left" vertical="top" wrapText="1"/>
    </xf>
    <xf numFmtId="0" fontId="24" fillId="10" borderId="18" xfId="0" applyFont="1" applyFill="1" applyBorder="1" applyAlignment="1">
      <alignment wrapText="1"/>
    </xf>
    <xf numFmtId="14" fontId="0" fillId="0" borderId="0" xfId="0" applyNumberFormat="1"/>
    <xf numFmtId="0" fontId="15" fillId="9" borderId="18" xfId="0" applyFont="1" applyFill="1" applyBorder="1" applyAlignment="1">
      <alignment horizontal="left" vertical="center" wrapText="1"/>
    </xf>
    <xf numFmtId="0" fontId="15" fillId="9" borderId="18" xfId="0" applyFont="1" applyFill="1" applyBorder="1" applyAlignment="1">
      <alignment horizontal="center" wrapText="1"/>
    </xf>
    <xf numFmtId="0" fontId="9" fillId="11" borderId="18" xfId="0" applyFont="1" applyFill="1" applyBorder="1" applyAlignment="1" applyProtection="1">
      <alignment horizontal="left" vertical="top" wrapText="1"/>
    </xf>
    <xf numFmtId="0" fontId="0" fillId="8" borderId="0" xfId="0" applyFill="1" applyAlignment="1" applyProtection="1">
      <alignment horizontal="left" vertical="top"/>
    </xf>
    <xf numFmtId="0" fontId="6" fillId="7" borderId="18" xfId="0" applyFont="1" applyFill="1" applyBorder="1" applyAlignment="1" applyProtection="1">
      <alignment horizontal="left" vertical="top" wrapText="1"/>
    </xf>
    <xf numFmtId="0" fontId="6" fillId="7" borderId="18" xfId="7" applyFont="1" applyFill="1" applyBorder="1" applyAlignment="1">
      <alignment horizontal="left" vertical="top" wrapText="1"/>
    </xf>
    <xf numFmtId="0" fontId="3" fillId="0" borderId="18" xfId="6" applyFont="1" applyFill="1" applyBorder="1" applyAlignment="1" applyProtection="1">
      <alignment horizontal="left" vertical="top" wrapText="1"/>
    </xf>
    <xf numFmtId="10" fontId="3" fillId="0" borderId="18" xfId="6" applyNumberFormat="1" applyFont="1" applyFill="1" applyBorder="1" applyAlignment="1" applyProtection="1">
      <alignment horizontal="left" vertical="top" wrapText="1"/>
    </xf>
    <xf numFmtId="0" fontId="21" fillId="0" borderId="18" xfId="0" applyFont="1" applyBorder="1" applyAlignment="1">
      <alignment horizontal="left" vertical="top" wrapText="1"/>
    </xf>
    <xf numFmtId="0" fontId="5" fillId="0" borderId="0" xfId="0" applyFont="1" applyFill="1" applyAlignment="1" applyProtection="1">
      <alignment vertical="top" wrapText="1"/>
    </xf>
    <xf numFmtId="0" fontId="17" fillId="0" borderId="18" xfId="0" applyFont="1" applyFill="1" applyBorder="1" applyAlignment="1" applyProtection="1">
      <alignment horizontal="left" vertical="top" wrapText="1"/>
    </xf>
    <xf numFmtId="0" fontId="21" fillId="0" borderId="18" xfId="5" applyFont="1" applyBorder="1" applyAlignment="1">
      <alignment horizontal="left" vertical="top" wrapText="1"/>
    </xf>
    <xf numFmtId="0" fontId="21" fillId="0" borderId="36" xfId="5" applyFont="1" applyBorder="1" applyAlignment="1">
      <alignment horizontal="left" vertical="top" wrapText="1"/>
    </xf>
    <xf numFmtId="0" fontId="21" fillId="0" borderId="18" xfId="1" applyFont="1" applyBorder="1" applyAlignment="1">
      <alignment horizontal="left" vertical="top" wrapText="1"/>
    </xf>
    <xf numFmtId="0" fontId="5" fillId="8" borderId="0" xfId="0" applyFont="1" applyFill="1" applyProtection="1"/>
    <xf numFmtId="0" fontId="5" fillId="0" borderId="0" xfId="0" applyFont="1" applyFill="1" applyProtection="1"/>
    <xf numFmtId="0" fontId="5" fillId="8" borderId="0" xfId="0" applyFont="1" applyFill="1" applyAlignment="1" applyProtection="1">
      <alignment vertical="top"/>
    </xf>
    <xf numFmtId="10" fontId="5" fillId="0" borderId="0" xfId="0" applyNumberFormat="1" applyFont="1" applyFill="1" applyAlignment="1" applyProtection="1">
      <alignment wrapText="1"/>
    </xf>
    <xf numFmtId="10" fontId="5" fillId="9" borderId="0" xfId="0" applyNumberFormat="1" applyFont="1" applyFill="1" applyAlignment="1" applyProtection="1">
      <alignment wrapText="1"/>
    </xf>
    <xf numFmtId="0" fontId="5" fillId="0" borderId="0" xfId="0" applyFont="1" applyFill="1" applyAlignment="1" applyProtection="1">
      <alignment wrapText="1"/>
    </xf>
    <xf numFmtId="0" fontId="5" fillId="9" borderId="0" xfId="0" applyFont="1" applyFill="1" applyAlignment="1" applyProtection="1">
      <alignment wrapText="1"/>
    </xf>
    <xf numFmtId="0" fontId="5" fillId="0" borderId="0" xfId="0" applyFont="1" applyFill="1" applyAlignment="1" applyProtection="1">
      <alignment vertical="top"/>
    </xf>
    <xf numFmtId="0" fontId="7" fillId="9" borderId="45" xfId="0" applyFont="1" applyFill="1" applyBorder="1" applyAlignment="1">
      <alignment horizontal="left" vertical="top" wrapText="1"/>
    </xf>
    <xf numFmtId="0" fontId="3" fillId="0" borderId="19"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Alignment="1" applyProtection="1">
      <alignment horizontal="left" vertical="top"/>
    </xf>
    <xf numFmtId="0" fontId="3" fillId="9" borderId="16" xfId="0" applyFont="1" applyFill="1" applyBorder="1" applyAlignment="1" applyProtection="1">
      <alignment horizontal="left" vertical="top"/>
    </xf>
    <xf numFmtId="0" fontId="3" fillId="9" borderId="19" xfId="0" applyFont="1" applyFill="1" applyBorder="1" applyAlignment="1" applyProtection="1">
      <alignment horizontal="left" vertical="top" wrapText="1"/>
    </xf>
    <xf numFmtId="0" fontId="3" fillId="9" borderId="20" xfId="0" applyFont="1" applyFill="1" applyBorder="1" applyAlignment="1" applyProtection="1">
      <alignment horizontal="left" vertical="top" wrapText="1"/>
    </xf>
    <xf numFmtId="0" fontId="3" fillId="9" borderId="21" xfId="0" applyFont="1" applyFill="1" applyBorder="1" applyAlignment="1" applyProtection="1">
      <alignment horizontal="left" vertical="top" wrapText="1"/>
    </xf>
    <xf numFmtId="0" fontId="3" fillId="9" borderId="22" xfId="0" applyFont="1" applyFill="1" applyBorder="1" applyAlignment="1" applyProtection="1">
      <alignment horizontal="left" vertical="top" wrapText="1"/>
    </xf>
    <xf numFmtId="0" fontId="3" fillId="9" borderId="0" xfId="0" applyFont="1" applyFill="1" applyAlignment="1" applyProtection="1">
      <alignment horizontal="left" vertical="top" wrapText="1"/>
    </xf>
    <xf numFmtId="0" fontId="3" fillId="9" borderId="6" xfId="0" applyFont="1" applyFill="1" applyBorder="1" applyAlignment="1" applyProtection="1">
      <alignment horizontal="left" vertical="top" wrapText="1"/>
    </xf>
    <xf numFmtId="0" fontId="6" fillId="6" borderId="19" xfId="0" applyFont="1" applyFill="1" applyBorder="1" applyAlignment="1" applyProtection="1">
      <alignment horizontal="left" vertical="top"/>
    </xf>
    <xf numFmtId="0" fontId="6" fillId="6" borderId="20"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3" fillId="9" borderId="23" xfId="0" applyFont="1" applyFill="1" applyBorder="1" applyAlignment="1" applyProtection="1">
      <alignment horizontal="left" vertical="top" wrapText="1"/>
    </xf>
    <xf numFmtId="0" fontId="3" fillId="9" borderId="24" xfId="0" applyFont="1" applyFill="1" applyBorder="1" applyAlignment="1" applyProtection="1">
      <alignment horizontal="left" vertical="top" wrapText="1"/>
    </xf>
    <xf numFmtId="0" fontId="3" fillId="9" borderId="25" xfId="0" applyFont="1" applyFill="1" applyBorder="1" applyAlignment="1" applyProtection="1">
      <alignment horizontal="left" vertical="top" wrapText="1"/>
    </xf>
  </cellXfs>
  <cellStyles count="9">
    <cellStyle name="Normal" xfId="0" builtinId="0"/>
    <cellStyle name="Normal 2" xfId="1" xr:uid="{00000000-0005-0000-0000-000001000000}"/>
    <cellStyle name="Normal 2 2" xfId="2" xr:uid="{00000000-0005-0000-0000-000002000000}"/>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_Sheet1" xfId="8" xr:uid="{00000000-0005-0000-0000-000008000000}"/>
  </cellStyles>
  <dxfs count="67">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7211606</xdr:colOff>
      <xdr:row>0</xdr:row>
      <xdr:rowOff>171450</xdr:rowOff>
    </xdr:from>
    <xdr:to>
      <xdr:col>3</xdr:col>
      <xdr:colOff>1181</xdr:colOff>
      <xdr:row>7</xdr:row>
      <xdr:rowOff>2783</xdr:rowOff>
    </xdr:to>
    <xdr:pic>
      <xdr:nvPicPr>
        <xdr:cNvPr id="2" name="Picture 1" descr="The official logo of the IRS" title="IRS Logo">
          <a:extLst>
            <a:ext uri="{FF2B5EF4-FFF2-40B4-BE49-F238E27FC236}">
              <a16:creationId xmlns:a16="http://schemas.microsoft.com/office/drawing/2014/main" id="{78ECC4B3-0E1A-472C-8FAC-80687EB49655}"/>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7209632</xdr:colOff>
      <xdr:row>0</xdr:row>
      <xdr:rowOff>90488</xdr:rowOff>
    </xdr:from>
    <xdr:to>
      <xdr:col>2</xdr:col>
      <xdr:colOff>7209632</xdr:colOff>
      <xdr:row>6</xdr:row>
      <xdr:rowOff>109355</xdr:rowOff>
    </xdr:to>
    <xdr:pic>
      <xdr:nvPicPr>
        <xdr:cNvPr id="3" name="Picture 2" descr="The official logo of the IRS" title="IRS Logo">
          <a:extLst>
            <a:ext uri="{FF2B5EF4-FFF2-40B4-BE49-F238E27FC236}">
              <a16:creationId xmlns:a16="http://schemas.microsoft.com/office/drawing/2014/main" id="{A241F81D-56E8-4BF9-9EDF-540D905BE57B}"/>
            </a:ext>
          </a:extLst>
        </xdr:cNvPr>
        <xdr:cNvPicPr/>
      </xdr:nvPicPr>
      <xdr:blipFill>
        <a:blip xmlns:r="http://schemas.openxmlformats.org/officeDocument/2006/relationships" r:embed="rId1"/>
        <a:srcRect/>
        <a:stretch>
          <a:fillRect/>
        </a:stretch>
      </xdr:blipFill>
      <xdr:spPr bwMode="auto">
        <a:xfrm>
          <a:off x="7203282" y="71438"/>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511"/>
  <sheetViews>
    <sheetView tabSelected="1" zoomScale="80" zoomScaleNormal="80" workbookViewId="0">
      <selection activeCell="A5" sqref="A5"/>
    </sheetView>
  </sheetViews>
  <sheetFormatPr defaultColWidth="11.453125" defaultRowHeight="14.5" x14ac:dyDescent="0.35"/>
  <cols>
    <col min="1" max="2" width="11.453125" style="1" customWidth="1"/>
    <col min="3" max="3" width="108.1796875" style="1" customWidth="1"/>
    <col min="4" max="63" width="11.453125" style="102"/>
    <col min="64" max="16384" width="11.453125" style="1"/>
  </cols>
  <sheetData>
    <row r="1" spans="1:3" ht="15.5" x14ac:dyDescent="0.35">
      <c r="A1" s="2" t="s">
        <v>0</v>
      </c>
      <c r="B1" s="3"/>
      <c r="C1" s="4"/>
    </row>
    <row r="2" spans="1:3" ht="15.5" x14ac:dyDescent="0.35">
      <c r="A2" s="5" t="s">
        <v>1</v>
      </c>
      <c r="B2" s="6"/>
      <c r="C2" s="7"/>
    </row>
    <row r="3" spans="1:3" x14ac:dyDescent="0.35">
      <c r="A3" s="8"/>
      <c r="B3" s="9"/>
      <c r="C3" s="10"/>
    </row>
    <row r="4" spans="1:3" x14ac:dyDescent="0.35">
      <c r="A4" s="8" t="s">
        <v>2</v>
      </c>
      <c r="B4" s="9"/>
      <c r="C4" s="10"/>
    </row>
    <row r="5" spans="1:3" x14ac:dyDescent="0.35">
      <c r="A5" s="8" t="s">
        <v>2258</v>
      </c>
      <c r="B5" s="9"/>
      <c r="C5" s="10"/>
    </row>
    <row r="6" spans="1:3" x14ac:dyDescent="0.35">
      <c r="A6" s="8" t="s">
        <v>3</v>
      </c>
      <c r="B6" s="9"/>
      <c r="C6" s="10"/>
    </row>
    <row r="7" spans="1:3" x14ac:dyDescent="0.35">
      <c r="A7" s="8"/>
      <c r="B7" s="11"/>
      <c r="C7" s="12"/>
    </row>
    <row r="8" spans="1:3" ht="18" customHeight="1" x14ac:dyDescent="0.35">
      <c r="A8" s="13" t="s">
        <v>4</v>
      </c>
      <c r="B8" s="14"/>
      <c r="C8" s="15"/>
    </row>
    <row r="9" spans="1:3" ht="12.75" customHeight="1" x14ac:dyDescent="0.35">
      <c r="A9" s="16" t="s">
        <v>5</v>
      </c>
      <c r="B9" s="17"/>
      <c r="C9" s="18"/>
    </row>
    <row r="10" spans="1:3" x14ac:dyDescent="0.35">
      <c r="A10" s="16" t="s">
        <v>6</v>
      </c>
      <c r="B10" s="17"/>
      <c r="C10" s="18"/>
    </row>
    <row r="11" spans="1:3" x14ac:dyDescent="0.35">
      <c r="A11" s="16" t="s">
        <v>7</v>
      </c>
      <c r="B11" s="17"/>
      <c r="C11" s="18"/>
    </row>
    <row r="12" spans="1:3" x14ac:dyDescent="0.35">
      <c r="A12" s="16" t="s">
        <v>8</v>
      </c>
      <c r="B12" s="17"/>
      <c r="C12" s="18"/>
    </row>
    <row r="13" spans="1:3" x14ac:dyDescent="0.35">
      <c r="A13" s="16" t="s">
        <v>9</v>
      </c>
      <c r="B13" s="17"/>
      <c r="C13" s="18"/>
    </row>
    <row r="14" spans="1:3" ht="4.5" customHeight="1" x14ac:dyDescent="0.35">
      <c r="A14" s="19"/>
      <c r="B14" s="20"/>
      <c r="C14" s="21"/>
    </row>
    <row r="15" spans="1:3" s="102" customFormat="1" x14ac:dyDescent="0.35">
      <c r="C15" s="103"/>
    </row>
    <row r="16" spans="1:3" x14ac:dyDescent="0.35">
      <c r="A16" s="22" t="s">
        <v>10</v>
      </c>
      <c r="B16" s="23"/>
      <c r="C16" s="24"/>
    </row>
    <row r="17" spans="1:3" x14ac:dyDescent="0.35">
      <c r="A17" s="161" t="s">
        <v>11</v>
      </c>
      <c r="B17" s="79"/>
      <c r="C17" s="232"/>
    </row>
    <row r="18" spans="1:3" x14ac:dyDescent="0.35">
      <c r="A18" s="161" t="s">
        <v>12</v>
      </c>
      <c r="B18" s="79"/>
      <c r="C18" s="232"/>
    </row>
    <row r="19" spans="1:3" x14ac:dyDescent="0.35">
      <c r="A19" s="161" t="s">
        <v>13</v>
      </c>
      <c r="B19" s="79"/>
      <c r="C19" s="232"/>
    </row>
    <row r="20" spans="1:3" x14ac:dyDescent="0.35">
      <c r="A20" s="161" t="s">
        <v>14</v>
      </c>
      <c r="B20" s="79"/>
      <c r="C20" s="233"/>
    </row>
    <row r="21" spans="1:3" x14ac:dyDescent="0.35">
      <c r="A21" s="161" t="s">
        <v>15</v>
      </c>
      <c r="B21" s="79"/>
      <c r="C21" s="234"/>
    </row>
    <row r="22" spans="1:3" x14ac:dyDescent="0.35">
      <c r="A22" s="161" t="s">
        <v>16</v>
      </c>
      <c r="B22" s="79"/>
      <c r="C22" s="232"/>
    </row>
    <row r="23" spans="1:3" x14ac:dyDescent="0.35">
      <c r="A23" s="161" t="s">
        <v>17</v>
      </c>
      <c r="B23" s="79"/>
      <c r="C23" s="232"/>
    </row>
    <row r="24" spans="1:3" x14ac:dyDescent="0.35">
      <c r="A24" s="161" t="s">
        <v>18</v>
      </c>
      <c r="B24" s="79"/>
      <c r="C24" s="232"/>
    </row>
    <row r="25" spans="1:3" x14ac:dyDescent="0.35">
      <c r="A25" s="161" t="s">
        <v>19</v>
      </c>
      <c r="B25" s="79"/>
      <c r="C25" s="232"/>
    </row>
    <row r="26" spans="1:3" x14ac:dyDescent="0.35">
      <c r="A26" s="160" t="s">
        <v>20</v>
      </c>
      <c r="B26" s="79"/>
      <c r="C26" s="232"/>
    </row>
    <row r="27" spans="1:3" x14ac:dyDescent="0.35">
      <c r="A27" s="160" t="s">
        <v>21</v>
      </c>
      <c r="B27" s="79"/>
      <c r="C27" s="232"/>
    </row>
    <row r="28" spans="1:3" s="102" customFormat="1" x14ac:dyDescent="0.35">
      <c r="C28" s="103"/>
    </row>
    <row r="29" spans="1:3" x14ac:dyDescent="0.35">
      <c r="A29" s="22" t="s">
        <v>22</v>
      </c>
      <c r="B29" s="23"/>
      <c r="C29" s="24"/>
    </row>
    <row r="30" spans="1:3" x14ac:dyDescent="0.35">
      <c r="A30" s="25"/>
      <c r="B30" s="26"/>
      <c r="C30" s="27"/>
    </row>
    <row r="31" spans="1:3" x14ac:dyDescent="0.35">
      <c r="A31" s="78" t="s">
        <v>23</v>
      </c>
      <c r="B31" s="80"/>
      <c r="C31" s="235"/>
    </row>
    <row r="32" spans="1:3" x14ac:dyDescent="0.35">
      <c r="A32" s="78" t="s">
        <v>24</v>
      </c>
      <c r="B32" s="80"/>
      <c r="C32" s="235"/>
    </row>
    <row r="33" spans="1:3" ht="12.75" customHeight="1" x14ac:dyDescent="0.35">
      <c r="A33" s="78" t="s">
        <v>25</v>
      </c>
      <c r="B33" s="80"/>
      <c r="C33" s="235"/>
    </row>
    <row r="34" spans="1:3" ht="12.75" customHeight="1" x14ac:dyDescent="0.35">
      <c r="A34" s="78" t="s">
        <v>26</v>
      </c>
      <c r="B34" s="81"/>
      <c r="C34" s="236"/>
    </row>
    <row r="35" spans="1:3" x14ac:dyDescent="0.35">
      <c r="A35" s="78" t="s">
        <v>27</v>
      </c>
      <c r="B35" s="80"/>
      <c r="C35" s="235"/>
    </row>
    <row r="36" spans="1:3" x14ac:dyDescent="0.35">
      <c r="A36" s="25"/>
      <c r="B36" s="26"/>
      <c r="C36" s="27"/>
    </row>
    <row r="37" spans="1:3" x14ac:dyDescent="0.35">
      <c r="A37" s="78" t="s">
        <v>23</v>
      </c>
      <c r="B37" s="80"/>
      <c r="C37" s="235"/>
    </row>
    <row r="38" spans="1:3" x14ac:dyDescent="0.35">
      <c r="A38" s="78" t="s">
        <v>24</v>
      </c>
      <c r="B38" s="80"/>
      <c r="C38" s="235"/>
    </row>
    <row r="39" spans="1:3" x14ac:dyDescent="0.35">
      <c r="A39" s="78" t="s">
        <v>25</v>
      </c>
      <c r="B39" s="80"/>
      <c r="C39" s="235"/>
    </row>
    <row r="40" spans="1:3" x14ac:dyDescent="0.35">
      <c r="A40" s="78" t="s">
        <v>26</v>
      </c>
      <c r="B40" s="81"/>
      <c r="C40" s="236"/>
    </row>
    <row r="41" spans="1:3" x14ac:dyDescent="0.35">
      <c r="A41" s="78" t="s">
        <v>27</v>
      </c>
      <c r="B41" s="80"/>
      <c r="C41" s="235"/>
    </row>
    <row r="42" spans="1:3" s="102" customFormat="1" x14ac:dyDescent="0.35"/>
    <row r="43" spans="1:3" s="102" customFormat="1" x14ac:dyDescent="0.35">
      <c r="A43" s="104" t="s">
        <v>28</v>
      </c>
    </row>
    <row r="44" spans="1:3" s="102" customFormat="1" x14ac:dyDescent="0.35">
      <c r="A44" s="104" t="s">
        <v>29</v>
      </c>
    </row>
    <row r="45" spans="1:3" s="102" customFormat="1" x14ac:dyDescent="0.35">
      <c r="A45" s="104" t="s">
        <v>30</v>
      </c>
    </row>
    <row r="46" spans="1:3" s="102" customFormat="1" x14ac:dyDescent="0.35"/>
    <row r="47" spans="1:3" s="102" customFormat="1" ht="12.75" hidden="1" customHeight="1" x14ac:dyDescent="0.35">
      <c r="A47" s="162" t="s">
        <v>31</v>
      </c>
    </row>
    <row r="48" spans="1:3" s="102" customFormat="1" ht="12.75" hidden="1" customHeight="1" x14ac:dyDescent="0.35">
      <c r="A48" s="162" t="s">
        <v>32</v>
      </c>
    </row>
    <row r="49" spans="1:1" s="102" customFormat="1" ht="12.75" hidden="1" customHeight="1" x14ac:dyDescent="0.35">
      <c r="A49" s="162" t="s">
        <v>33</v>
      </c>
    </row>
    <row r="50" spans="1:1" s="102" customFormat="1" x14ac:dyDescent="0.35"/>
    <row r="51" spans="1:1" s="102" customFormat="1" x14ac:dyDescent="0.35"/>
    <row r="52" spans="1:1" s="102" customFormat="1" x14ac:dyDescent="0.35"/>
    <row r="53" spans="1:1" s="102" customFormat="1" x14ac:dyDescent="0.35"/>
    <row r="54" spans="1:1" s="102" customFormat="1" x14ac:dyDescent="0.35"/>
    <row r="55" spans="1:1" s="102" customFormat="1" x14ac:dyDescent="0.35"/>
    <row r="56" spans="1:1" s="102" customFormat="1" x14ac:dyDescent="0.35"/>
    <row r="57" spans="1:1" s="102" customFormat="1" x14ac:dyDescent="0.35"/>
    <row r="58" spans="1:1" s="102" customFormat="1" x14ac:dyDescent="0.35"/>
    <row r="59" spans="1:1" s="102" customFormat="1" x14ac:dyDescent="0.35"/>
    <row r="60" spans="1:1" s="102" customFormat="1" x14ac:dyDescent="0.35"/>
    <row r="61" spans="1:1" s="102" customFormat="1" x14ac:dyDescent="0.35"/>
    <row r="62" spans="1:1" s="102" customFormat="1" x14ac:dyDescent="0.35"/>
    <row r="63" spans="1:1" s="102" customFormat="1" x14ac:dyDescent="0.35"/>
    <row r="64" spans="1:1" s="102" customFormat="1" x14ac:dyDescent="0.35"/>
    <row r="65" s="102" customFormat="1" x14ac:dyDescent="0.35"/>
    <row r="66" s="102" customFormat="1" x14ac:dyDescent="0.35"/>
    <row r="67" s="102" customFormat="1" x14ac:dyDescent="0.35"/>
    <row r="68" s="102" customFormat="1" x14ac:dyDescent="0.35"/>
    <row r="69" s="102" customFormat="1" x14ac:dyDescent="0.35"/>
    <row r="70" s="102" customFormat="1" x14ac:dyDescent="0.35"/>
    <row r="71" s="102" customFormat="1" x14ac:dyDescent="0.35"/>
    <row r="72" s="102" customFormat="1" x14ac:dyDescent="0.35"/>
    <row r="73" s="102" customFormat="1" x14ac:dyDescent="0.35"/>
    <row r="74" s="102" customFormat="1" x14ac:dyDescent="0.35"/>
    <row r="75" s="102" customFormat="1" x14ac:dyDescent="0.35"/>
    <row r="76" s="102" customFormat="1" x14ac:dyDescent="0.35"/>
    <row r="77" s="102" customFormat="1" x14ac:dyDescent="0.35"/>
    <row r="78" s="102" customFormat="1" x14ac:dyDescent="0.35"/>
    <row r="79" s="102" customFormat="1" x14ac:dyDescent="0.35"/>
    <row r="80" s="102" customFormat="1" x14ac:dyDescent="0.35"/>
    <row r="81" s="102" customFormat="1" x14ac:dyDescent="0.35"/>
    <row r="82" s="102" customFormat="1" x14ac:dyDescent="0.35"/>
    <row r="83" s="102" customFormat="1" x14ac:dyDescent="0.35"/>
    <row r="84" s="102" customFormat="1" x14ac:dyDescent="0.35"/>
    <row r="85" s="102" customFormat="1" x14ac:dyDescent="0.35"/>
    <row r="86" s="102" customFormat="1" x14ac:dyDescent="0.35"/>
    <row r="87" s="102" customFormat="1" x14ac:dyDescent="0.35"/>
    <row r="88" s="102" customFormat="1" x14ac:dyDescent="0.35"/>
    <row r="89" s="102" customFormat="1" x14ac:dyDescent="0.35"/>
    <row r="90" s="102" customFormat="1" x14ac:dyDescent="0.35"/>
    <row r="91" s="102" customFormat="1" x14ac:dyDescent="0.35"/>
    <row r="92" s="102" customFormat="1" x14ac:dyDescent="0.35"/>
    <row r="93" s="102" customFormat="1" x14ac:dyDescent="0.35"/>
    <row r="94" s="102" customFormat="1" x14ac:dyDescent="0.35"/>
    <row r="95" s="102" customFormat="1" x14ac:dyDescent="0.35"/>
    <row r="96" s="102" customFormat="1" x14ac:dyDescent="0.35"/>
    <row r="97" s="102" customFormat="1" x14ac:dyDescent="0.35"/>
    <row r="98" s="102" customFormat="1" x14ac:dyDescent="0.35"/>
    <row r="99" s="102" customFormat="1" x14ac:dyDescent="0.35"/>
    <row r="100" s="102" customFormat="1" x14ac:dyDescent="0.35"/>
    <row r="101" s="102" customFormat="1" x14ac:dyDescent="0.35"/>
    <row r="102" s="102" customFormat="1" x14ac:dyDescent="0.35"/>
    <row r="103" s="102" customFormat="1" x14ac:dyDescent="0.35"/>
    <row r="104" s="102" customFormat="1" x14ac:dyDescent="0.35"/>
    <row r="105" s="102" customFormat="1" x14ac:dyDescent="0.35"/>
    <row r="106" s="102" customFormat="1" x14ac:dyDescent="0.35"/>
    <row r="107" s="102" customFormat="1" x14ac:dyDescent="0.35"/>
    <row r="108" s="102" customFormat="1" x14ac:dyDescent="0.35"/>
    <row r="109" s="102" customFormat="1" x14ac:dyDescent="0.35"/>
    <row r="110" s="102" customFormat="1" x14ac:dyDescent="0.35"/>
    <row r="111" s="102" customFormat="1" x14ac:dyDescent="0.35"/>
    <row r="112" s="102" customFormat="1" x14ac:dyDescent="0.35"/>
    <row r="113" s="102" customFormat="1" x14ac:dyDescent="0.35"/>
    <row r="114" s="102" customFormat="1" x14ac:dyDescent="0.35"/>
    <row r="115" s="102" customFormat="1" x14ac:dyDescent="0.35"/>
    <row r="116" s="102" customFormat="1" x14ac:dyDescent="0.35"/>
    <row r="117" s="102" customFormat="1" x14ac:dyDescent="0.35"/>
    <row r="118" s="102" customFormat="1" x14ac:dyDescent="0.35"/>
    <row r="119" s="102" customFormat="1" x14ac:dyDescent="0.35"/>
    <row r="120" s="102" customFormat="1" x14ac:dyDescent="0.35"/>
    <row r="121" s="102" customFormat="1" x14ac:dyDescent="0.35"/>
    <row r="122" s="102" customFormat="1" x14ac:dyDescent="0.35"/>
    <row r="123" s="102" customFormat="1" x14ac:dyDescent="0.35"/>
    <row r="124" s="102" customFormat="1" x14ac:dyDescent="0.35"/>
    <row r="125" s="102" customFormat="1" x14ac:dyDescent="0.35"/>
    <row r="126" s="102" customFormat="1" x14ac:dyDescent="0.35"/>
    <row r="127" s="102" customFormat="1" x14ac:dyDescent="0.35"/>
    <row r="128" s="102" customFormat="1" x14ac:dyDescent="0.35"/>
    <row r="129" s="102" customFormat="1" x14ac:dyDescent="0.35"/>
    <row r="130" s="102" customFormat="1" x14ac:dyDescent="0.35"/>
    <row r="131" s="102" customFormat="1" x14ac:dyDescent="0.35"/>
    <row r="132" s="102" customFormat="1" x14ac:dyDescent="0.35"/>
    <row r="133" s="102" customFormat="1" x14ac:dyDescent="0.35"/>
    <row r="134" s="102" customFormat="1" x14ac:dyDescent="0.35"/>
    <row r="135" s="102" customFormat="1" x14ac:dyDescent="0.35"/>
    <row r="136" s="102" customFormat="1" x14ac:dyDescent="0.35"/>
    <row r="137" s="102" customFormat="1" x14ac:dyDescent="0.35"/>
    <row r="138" s="102" customFormat="1" x14ac:dyDescent="0.35"/>
    <row r="139" s="102" customFormat="1" x14ac:dyDescent="0.35"/>
    <row r="140" s="102" customFormat="1" x14ac:dyDescent="0.35"/>
    <row r="141" s="102" customFormat="1" x14ac:dyDescent="0.35"/>
    <row r="142" s="102" customFormat="1" x14ac:dyDescent="0.35"/>
    <row r="143" s="102" customFormat="1" x14ac:dyDescent="0.35"/>
    <row r="144" s="102" customFormat="1" x14ac:dyDescent="0.35"/>
    <row r="145" s="102" customFormat="1" x14ac:dyDescent="0.35"/>
    <row r="146" s="102" customFormat="1" x14ac:dyDescent="0.35"/>
    <row r="147" s="102" customFormat="1" x14ac:dyDescent="0.35"/>
    <row r="148" s="102" customFormat="1" x14ac:dyDescent="0.35"/>
    <row r="149" s="102" customFormat="1" x14ac:dyDescent="0.35"/>
    <row r="150" s="102" customFormat="1" x14ac:dyDescent="0.35"/>
    <row r="151" s="102" customFormat="1" x14ac:dyDescent="0.35"/>
    <row r="152" s="102" customFormat="1" x14ac:dyDescent="0.35"/>
    <row r="153" s="102" customFormat="1" x14ac:dyDescent="0.35"/>
    <row r="154" s="102" customFormat="1" x14ac:dyDescent="0.35"/>
    <row r="155" s="102" customFormat="1" x14ac:dyDescent="0.35"/>
    <row r="156" s="102" customFormat="1" x14ac:dyDescent="0.35"/>
    <row r="157" s="102" customFormat="1" x14ac:dyDescent="0.35"/>
    <row r="158" s="102" customFormat="1" x14ac:dyDescent="0.35"/>
    <row r="159" s="102" customFormat="1" x14ac:dyDescent="0.35"/>
    <row r="160" s="102" customFormat="1" x14ac:dyDescent="0.35"/>
    <row r="161" s="102" customFormat="1" x14ac:dyDescent="0.35"/>
    <row r="162" s="102" customFormat="1" x14ac:dyDescent="0.35"/>
    <row r="163" s="102" customFormat="1" x14ac:dyDescent="0.35"/>
    <row r="164" s="102" customFormat="1" x14ac:dyDescent="0.35"/>
    <row r="165" s="102" customFormat="1" x14ac:dyDescent="0.35"/>
    <row r="166" s="102" customFormat="1" x14ac:dyDescent="0.35"/>
    <row r="167" s="102" customFormat="1" x14ac:dyDescent="0.35"/>
    <row r="168" s="102" customFormat="1" x14ac:dyDescent="0.35"/>
    <row r="169" s="102" customFormat="1" x14ac:dyDescent="0.35"/>
    <row r="170" s="102" customFormat="1" x14ac:dyDescent="0.35"/>
    <row r="171" s="102" customFormat="1" x14ac:dyDescent="0.35"/>
    <row r="172" s="102" customFormat="1" x14ac:dyDescent="0.35"/>
    <row r="173" s="102" customFormat="1" x14ac:dyDescent="0.35"/>
    <row r="174" s="102" customFormat="1" x14ac:dyDescent="0.35"/>
    <row r="175" s="102" customFormat="1" x14ac:dyDescent="0.35"/>
    <row r="176" s="102" customFormat="1" x14ac:dyDescent="0.35"/>
    <row r="177" s="102" customFormat="1" x14ac:dyDescent="0.35"/>
    <row r="178" s="102" customFormat="1" x14ac:dyDescent="0.35"/>
    <row r="179" s="102" customFormat="1" x14ac:dyDescent="0.35"/>
    <row r="180" s="102" customFormat="1" x14ac:dyDescent="0.35"/>
    <row r="181" s="102" customFormat="1" x14ac:dyDescent="0.35"/>
    <row r="182" s="102" customFormat="1" x14ac:dyDescent="0.35"/>
    <row r="183" s="102" customFormat="1" x14ac:dyDescent="0.35"/>
    <row r="184" s="102" customFormat="1" x14ac:dyDescent="0.35"/>
    <row r="185" s="102" customFormat="1" x14ac:dyDescent="0.35"/>
    <row r="186" s="102" customFormat="1" x14ac:dyDescent="0.35"/>
    <row r="187" s="102" customFormat="1" x14ac:dyDescent="0.35"/>
    <row r="188" s="102" customFormat="1" x14ac:dyDescent="0.35"/>
    <row r="189" s="102" customFormat="1" x14ac:dyDescent="0.35"/>
    <row r="190" s="102" customFormat="1" x14ac:dyDescent="0.35"/>
    <row r="191" s="102" customFormat="1" x14ac:dyDescent="0.35"/>
    <row r="192" s="102" customFormat="1" x14ac:dyDescent="0.35"/>
    <row r="193" s="102" customFormat="1" x14ac:dyDescent="0.35"/>
    <row r="194" s="102" customFormat="1" x14ac:dyDescent="0.35"/>
    <row r="195" s="102" customFormat="1" x14ac:dyDescent="0.35"/>
    <row r="196" s="102" customFormat="1" x14ac:dyDescent="0.35"/>
    <row r="197" s="102" customFormat="1" x14ac:dyDescent="0.35"/>
    <row r="198" s="102" customFormat="1" x14ac:dyDescent="0.35"/>
    <row r="199" s="102" customFormat="1" x14ac:dyDescent="0.35"/>
    <row r="200" s="102" customFormat="1" x14ac:dyDescent="0.35"/>
    <row r="201" s="102" customFormat="1" x14ac:dyDescent="0.35"/>
    <row r="202" s="102" customFormat="1" x14ac:dyDescent="0.35"/>
    <row r="203" s="102" customFormat="1" x14ac:dyDescent="0.35"/>
    <row r="204" s="102" customFormat="1" x14ac:dyDescent="0.35"/>
    <row r="205" s="102" customFormat="1" x14ac:dyDescent="0.35"/>
    <row r="206" s="102" customFormat="1" x14ac:dyDescent="0.35"/>
    <row r="207" s="102" customFormat="1" x14ac:dyDescent="0.35"/>
    <row r="208" s="102" customFormat="1" x14ac:dyDescent="0.35"/>
    <row r="209" s="102" customFormat="1" x14ac:dyDescent="0.35"/>
    <row r="210" s="102" customFormat="1" x14ac:dyDescent="0.35"/>
    <row r="211" s="102" customFormat="1" x14ac:dyDescent="0.35"/>
    <row r="212" s="102" customFormat="1" x14ac:dyDescent="0.35"/>
    <row r="213" s="102" customFormat="1" x14ac:dyDescent="0.35"/>
    <row r="214" s="102" customFormat="1" x14ac:dyDescent="0.35"/>
    <row r="215" s="102" customFormat="1" x14ac:dyDescent="0.35"/>
    <row r="216" s="102" customFormat="1" x14ac:dyDescent="0.35"/>
    <row r="217" s="102" customFormat="1" x14ac:dyDescent="0.35"/>
    <row r="218" s="102" customFormat="1" x14ac:dyDescent="0.35"/>
    <row r="219" s="102" customFormat="1" x14ac:dyDescent="0.35"/>
    <row r="220" s="102" customFormat="1" x14ac:dyDescent="0.35"/>
    <row r="221" s="102" customFormat="1" x14ac:dyDescent="0.35"/>
    <row r="222" s="102" customFormat="1" x14ac:dyDescent="0.35"/>
    <row r="223" s="102" customFormat="1" x14ac:dyDescent="0.35"/>
    <row r="224" s="102" customFormat="1" x14ac:dyDescent="0.35"/>
    <row r="225" s="102" customFormat="1" x14ac:dyDescent="0.35"/>
    <row r="226" s="102" customFormat="1" x14ac:dyDescent="0.35"/>
    <row r="227" s="102" customFormat="1" x14ac:dyDescent="0.35"/>
    <row r="228" s="102" customFormat="1" x14ac:dyDescent="0.35"/>
    <row r="229" s="102" customFormat="1" x14ac:dyDescent="0.35"/>
    <row r="230" s="102" customFormat="1" x14ac:dyDescent="0.35"/>
    <row r="231" s="102" customFormat="1" x14ac:dyDescent="0.35"/>
    <row r="232" s="102" customFormat="1" x14ac:dyDescent="0.35"/>
    <row r="233" s="102" customFormat="1" x14ac:dyDescent="0.35"/>
    <row r="234" s="102" customFormat="1" x14ac:dyDescent="0.35"/>
    <row r="235" s="102" customFormat="1" x14ac:dyDescent="0.35"/>
    <row r="236" s="102" customFormat="1" x14ac:dyDescent="0.35"/>
    <row r="237" s="102" customFormat="1" x14ac:dyDescent="0.35"/>
    <row r="238" s="102" customFormat="1" x14ac:dyDescent="0.35"/>
    <row r="239" s="102" customFormat="1" x14ac:dyDescent="0.35"/>
    <row r="240" s="102" customFormat="1" x14ac:dyDescent="0.35"/>
    <row r="241" s="102" customFormat="1" x14ac:dyDescent="0.35"/>
    <row r="242" s="102" customFormat="1" x14ac:dyDescent="0.35"/>
    <row r="243" s="102" customFormat="1" x14ac:dyDescent="0.35"/>
    <row r="244" s="102" customFormat="1" x14ac:dyDescent="0.35"/>
    <row r="245" s="102" customFormat="1" x14ac:dyDescent="0.35"/>
    <row r="246" s="102" customFormat="1" x14ac:dyDescent="0.35"/>
    <row r="247" s="102" customFormat="1" x14ac:dyDescent="0.35"/>
    <row r="248" s="102" customFormat="1" x14ac:dyDescent="0.35"/>
    <row r="249" s="102" customFormat="1" x14ac:dyDescent="0.35"/>
    <row r="250" s="102" customFormat="1" x14ac:dyDescent="0.35"/>
    <row r="251" s="102" customFormat="1" x14ac:dyDescent="0.35"/>
    <row r="252" s="102" customFormat="1" x14ac:dyDescent="0.35"/>
    <row r="253" s="102" customFormat="1" x14ac:dyDescent="0.35"/>
    <row r="254" s="102" customFormat="1" x14ac:dyDescent="0.35"/>
    <row r="255" s="102" customFormat="1" x14ac:dyDescent="0.35"/>
    <row r="256" s="102" customFormat="1" x14ac:dyDescent="0.35"/>
    <row r="257" s="102" customFormat="1" x14ac:dyDescent="0.35"/>
    <row r="258" s="102" customFormat="1" x14ac:dyDescent="0.35"/>
    <row r="259" s="102" customFormat="1" x14ac:dyDescent="0.35"/>
    <row r="260" s="102" customFormat="1" x14ac:dyDescent="0.35"/>
    <row r="261" s="102" customFormat="1" x14ac:dyDescent="0.35"/>
    <row r="262" s="102" customFormat="1" x14ac:dyDescent="0.35"/>
    <row r="263" s="102" customFormat="1" x14ac:dyDescent="0.35"/>
    <row r="264" s="102" customFormat="1" x14ac:dyDescent="0.35"/>
    <row r="265" s="102" customFormat="1" x14ac:dyDescent="0.35"/>
    <row r="266" s="102" customFormat="1" x14ac:dyDescent="0.35"/>
    <row r="267" s="102" customFormat="1" x14ac:dyDescent="0.35"/>
    <row r="268" s="102" customFormat="1" x14ac:dyDescent="0.35"/>
    <row r="269" s="102" customFormat="1" x14ac:dyDescent="0.35"/>
    <row r="270" s="102" customFormat="1" x14ac:dyDescent="0.35"/>
    <row r="271" s="102" customFormat="1" x14ac:dyDescent="0.35"/>
    <row r="272" s="102" customFormat="1" x14ac:dyDescent="0.35"/>
    <row r="273" s="102" customFormat="1" x14ac:dyDescent="0.35"/>
    <row r="274" s="102" customFormat="1" x14ac:dyDescent="0.35"/>
    <row r="275" s="102" customFormat="1" x14ac:dyDescent="0.35"/>
    <row r="276" s="102" customFormat="1" x14ac:dyDescent="0.35"/>
    <row r="277" s="102" customFormat="1" x14ac:dyDescent="0.35"/>
    <row r="278" s="102" customFormat="1" x14ac:dyDescent="0.35"/>
    <row r="279" s="102" customFormat="1" x14ac:dyDescent="0.35"/>
    <row r="280" s="102" customFormat="1" x14ac:dyDescent="0.35"/>
    <row r="281" s="102" customFormat="1" x14ac:dyDescent="0.35"/>
    <row r="282" s="102" customFormat="1" x14ac:dyDescent="0.35"/>
    <row r="283" s="102" customFormat="1" x14ac:dyDescent="0.35"/>
    <row r="284" s="102" customFormat="1" x14ac:dyDescent="0.35"/>
    <row r="285" s="102" customFormat="1" x14ac:dyDescent="0.35"/>
    <row r="286" s="102" customFormat="1" x14ac:dyDescent="0.35"/>
    <row r="287" s="102" customFormat="1" x14ac:dyDescent="0.35"/>
    <row r="288" s="102" customFormat="1" x14ac:dyDescent="0.35"/>
    <row r="289" s="102" customFormat="1" x14ac:dyDescent="0.35"/>
    <row r="290" s="102" customFormat="1" x14ac:dyDescent="0.35"/>
    <row r="291" s="102" customFormat="1" x14ac:dyDescent="0.35"/>
    <row r="292" s="102" customFormat="1" x14ac:dyDescent="0.35"/>
    <row r="293" s="102" customFormat="1" x14ac:dyDescent="0.35"/>
    <row r="294" s="102" customFormat="1" x14ac:dyDescent="0.35"/>
    <row r="295" s="102" customFormat="1" x14ac:dyDescent="0.35"/>
    <row r="296" s="102" customFormat="1" x14ac:dyDescent="0.35"/>
    <row r="297" s="102" customFormat="1" x14ac:dyDescent="0.35"/>
    <row r="298" s="102" customFormat="1" x14ac:dyDescent="0.35"/>
    <row r="299" s="102" customFormat="1" x14ac:dyDescent="0.35"/>
    <row r="300" s="102" customFormat="1" x14ac:dyDescent="0.35"/>
    <row r="301" s="102" customFormat="1" x14ac:dyDescent="0.35"/>
    <row r="302" s="102" customFormat="1" x14ac:dyDescent="0.35"/>
    <row r="303" s="102" customFormat="1" x14ac:dyDescent="0.35"/>
    <row r="304" s="102" customFormat="1" x14ac:dyDescent="0.35"/>
    <row r="305" s="102" customFormat="1" x14ac:dyDescent="0.35"/>
    <row r="306" s="102" customFormat="1" x14ac:dyDescent="0.35"/>
    <row r="307" s="102" customFormat="1" x14ac:dyDescent="0.35"/>
    <row r="308" s="102" customFormat="1" x14ac:dyDescent="0.35"/>
    <row r="309" s="102" customFormat="1" x14ac:dyDescent="0.35"/>
    <row r="310" s="102" customFormat="1" x14ac:dyDescent="0.35"/>
    <row r="311" s="102" customFormat="1" x14ac:dyDescent="0.35"/>
    <row r="312" s="102" customFormat="1" x14ac:dyDescent="0.35"/>
    <row r="313" s="102" customFormat="1" x14ac:dyDescent="0.35"/>
    <row r="314" s="102" customFormat="1" x14ac:dyDescent="0.35"/>
    <row r="315" s="102" customFormat="1" x14ac:dyDescent="0.35"/>
    <row r="316" s="102" customFormat="1" x14ac:dyDescent="0.35"/>
    <row r="317" s="102" customFormat="1" x14ac:dyDescent="0.35"/>
    <row r="318" s="102" customFormat="1" x14ac:dyDescent="0.35"/>
    <row r="319" s="102" customFormat="1" x14ac:dyDescent="0.35"/>
    <row r="320" s="102" customFormat="1" x14ac:dyDescent="0.35"/>
    <row r="321" s="102" customFormat="1" x14ac:dyDescent="0.35"/>
    <row r="322" s="102" customFormat="1" x14ac:dyDescent="0.35"/>
    <row r="323" s="102" customFormat="1" x14ac:dyDescent="0.35"/>
    <row r="324" s="102" customFormat="1" x14ac:dyDescent="0.35"/>
    <row r="325" s="102" customFormat="1" x14ac:dyDescent="0.35"/>
    <row r="326" s="102" customFormat="1" x14ac:dyDescent="0.35"/>
    <row r="327" s="102" customFormat="1" x14ac:dyDescent="0.35"/>
    <row r="328" s="102" customFormat="1" x14ac:dyDescent="0.35"/>
    <row r="329" s="102" customFormat="1" x14ac:dyDescent="0.35"/>
    <row r="330" s="102" customFormat="1" x14ac:dyDescent="0.35"/>
    <row r="331" s="102" customFormat="1" x14ac:dyDescent="0.35"/>
    <row r="332" s="102" customFormat="1" x14ac:dyDescent="0.35"/>
    <row r="333" s="102" customFormat="1" x14ac:dyDescent="0.35"/>
    <row r="334" s="102" customFormat="1" x14ac:dyDescent="0.35"/>
    <row r="335" s="102" customFormat="1" x14ac:dyDescent="0.35"/>
    <row r="336" s="102" customFormat="1" x14ac:dyDescent="0.35"/>
    <row r="337" s="102" customFormat="1" x14ac:dyDescent="0.35"/>
    <row r="338" s="102" customFormat="1" x14ac:dyDescent="0.35"/>
    <row r="339" s="102" customFormat="1" x14ac:dyDescent="0.35"/>
    <row r="340" s="102" customFormat="1" x14ac:dyDescent="0.35"/>
    <row r="341" s="102" customFormat="1" x14ac:dyDescent="0.35"/>
    <row r="342" s="102" customFormat="1" x14ac:dyDescent="0.35"/>
    <row r="343" s="102" customFormat="1" x14ac:dyDescent="0.35"/>
    <row r="344" s="102" customFormat="1" x14ac:dyDescent="0.35"/>
    <row r="345" s="102" customFormat="1" x14ac:dyDescent="0.35"/>
    <row r="346" s="102" customFormat="1" x14ac:dyDescent="0.35"/>
    <row r="347" s="102" customFormat="1" x14ac:dyDescent="0.35"/>
    <row r="348" s="102" customFormat="1" x14ac:dyDescent="0.35"/>
    <row r="349" s="102" customFormat="1" x14ac:dyDescent="0.35"/>
    <row r="350" s="102" customFormat="1" x14ac:dyDescent="0.35"/>
    <row r="351" s="102" customFormat="1" x14ac:dyDescent="0.35"/>
    <row r="352" s="102" customFormat="1" x14ac:dyDescent="0.35"/>
    <row r="353" s="102" customFormat="1" x14ac:dyDescent="0.35"/>
    <row r="354" s="102" customFormat="1" x14ac:dyDescent="0.35"/>
    <row r="355" s="102" customFormat="1" x14ac:dyDescent="0.35"/>
    <row r="356" s="102" customFormat="1" x14ac:dyDescent="0.35"/>
    <row r="357" s="102" customFormat="1" x14ac:dyDescent="0.35"/>
    <row r="358" s="102" customFormat="1" x14ac:dyDescent="0.35"/>
    <row r="359" s="102" customFormat="1" x14ac:dyDescent="0.35"/>
    <row r="360" s="102" customFormat="1" x14ac:dyDescent="0.35"/>
    <row r="361" s="102" customFormat="1" x14ac:dyDescent="0.35"/>
    <row r="362" s="102" customFormat="1" x14ac:dyDescent="0.35"/>
    <row r="363" s="102" customFormat="1" x14ac:dyDescent="0.35"/>
    <row r="364" s="102" customFormat="1" x14ac:dyDescent="0.35"/>
    <row r="365" s="102" customFormat="1" x14ac:dyDescent="0.35"/>
    <row r="366" s="102" customFormat="1" x14ac:dyDescent="0.35"/>
    <row r="367" s="102" customFormat="1" x14ac:dyDescent="0.35"/>
    <row r="368" s="102" customFormat="1" x14ac:dyDescent="0.35"/>
    <row r="369" s="102" customFormat="1" x14ac:dyDescent="0.35"/>
    <row r="370" s="102" customFormat="1" x14ac:dyDescent="0.35"/>
    <row r="371" s="102" customFormat="1" x14ac:dyDescent="0.35"/>
    <row r="372" s="102" customFormat="1" x14ac:dyDescent="0.35"/>
    <row r="373" s="102" customFormat="1" x14ac:dyDescent="0.35"/>
    <row r="374" s="102" customFormat="1" x14ac:dyDescent="0.35"/>
    <row r="375" s="102" customFormat="1" x14ac:dyDescent="0.35"/>
    <row r="376" s="102" customFormat="1" x14ac:dyDescent="0.35"/>
    <row r="377" s="102" customFormat="1" x14ac:dyDescent="0.35"/>
    <row r="378" s="102" customFormat="1" x14ac:dyDescent="0.35"/>
    <row r="379" s="102" customFormat="1" x14ac:dyDescent="0.35"/>
    <row r="380" s="102" customFormat="1" x14ac:dyDescent="0.35"/>
    <row r="381" s="102" customFormat="1" x14ac:dyDescent="0.35"/>
    <row r="382" s="102" customFormat="1" x14ac:dyDescent="0.35"/>
    <row r="383" s="102" customFormat="1" x14ac:dyDescent="0.35"/>
    <row r="384" s="102" customFormat="1" x14ac:dyDescent="0.35"/>
    <row r="385" s="102" customFormat="1" x14ac:dyDescent="0.35"/>
    <row r="386" s="102" customFormat="1" x14ac:dyDescent="0.35"/>
    <row r="387" s="102" customFormat="1" x14ac:dyDescent="0.35"/>
    <row r="388" s="102" customFormat="1" x14ac:dyDescent="0.35"/>
    <row r="389" s="102" customFormat="1" x14ac:dyDescent="0.35"/>
    <row r="390" s="102" customFormat="1" x14ac:dyDescent="0.35"/>
    <row r="391" s="102" customFormat="1" x14ac:dyDescent="0.35"/>
    <row r="392" s="102" customFormat="1" x14ac:dyDescent="0.35"/>
    <row r="393" s="102" customFormat="1" x14ac:dyDescent="0.35"/>
    <row r="394" s="102" customFormat="1" x14ac:dyDescent="0.35"/>
    <row r="395" s="102" customFormat="1" x14ac:dyDescent="0.35"/>
    <row r="396" s="102" customFormat="1" x14ac:dyDescent="0.35"/>
    <row r="397" s="102" customFormat="1" x14ac:dyDescent="0.35"/>
    <row r="398" s="102" customFormat="1" x14ac:dyDescent="0.35"/>
    <row r="399" s="102" customFormat="1" x14ac:dyDescent="0.35"/>
    <row r="400" s="102" customFormat="1" x14ac:dyDescent="0.35"/>
    <row r="401" s="102" customFormat="1" x14ac:dyDescent="0.35"/>
    <row r="402" s="102" customFormat="1" x14ac:dyDescent="0.35"/>
    <row r="403" s="102" customFormat="1" x14ac:dyDescent="0.35"/>
    <row r="404" s="102" customFormat="1" x14ac:dyDescent="0.35"/>
    <row r="405" s="102" customFormat="1" x14ac:dyDescent="0.35"/>
    <row r="406" s="102" customFormat="1" x14ac:dyDescent="0.35"/>
    <row r="407" s="102" customFormat="1" x14ac:dyDescent="0.35"/>
    <row r="408" s="102" customFormat="1" x14ac:dyDescent="0.35"/>
    <row r="409" s="102" customFormat="1" x14ac:dyDescent="0.35"/>
    <row r="410" s="102" customFormat="1" x14ac:dyDescent="0.35"/>
    <row r="411" s="102" customFormat="1" x14ac:dyDescent="0.35"/>
    <row r="412" s="102" customFormat="1" x14ac:dyDescent="0.35"/>
    <row r="413" s="102" customFormat="1" x14ac:dyDescent="0.35"/>
    <row r="414" s="102" customFormat="1" x14ac:dyDescent="0.35"/>
    <row r="415" s="102" customFormat="1" x14ac:dyDescent="0.35"/>
    <row r="416" s="102" customFormat="1" x14ac:dyDescent="0.35"/>
    <row r="417" s="102" customFormat="1" x14ac:dyDescent="0.35"/>
    <row r="418" s="102" customFormat="1" x14ac:dyDescent="0.35"/>
    <row r="419" s="102" customFormat="1" x14ac:dyDescent="0.35"/>
    <row r="420" s="102" customFormat="1" x14ac:dyDescent="0.35"/>
    <row r="421" s="102" customFormat="1" x14ac:dyDescent="0.35"/>
    <row r="422" s="102" customFormat="1" x14ac:dyDescent="0.35"/>
    <row r="423" s="102" customFormat="1" x14ac:dyDescent="0.35"/>
    <row r="424" s="102" customFormat="1" x14ac:dyDescent="0.35"/>
    <row r="425" s="102" customFormat="1" x14ac:dyDescent="0.35"/>
    <row r="426" s="102" customFormat="1" x14ac:dyDescent="0.35"/>
    <row r="427" s="102" customFormat="1" x14ac:dyDescent="0.35"/>
    <row r="428" s="102" customFormat="1" x14ac:dyDescent="0.35"/>
    <row r="429" s="102" customFormat="1" x14ac:dyDescent="0.35"/>
    <row r="430" s="102" customFormat="1" x14ac:dyDescent="0.35"/>
    <row r="431" s="102" customFormat="1" x14ac:dyDescent="0.35"/>
    <row r="432" s="102" customFormat="1" x14ac:dyDescent="0.35"/>
    <row r="433" s="102" customFormat="1" x14ac:dyDescent="0.35"/>
    <row r="434" s="102" customFormat="1" x14ac:dyDescent="0.35"/>
    <row r="435" s="102" customFormat="1" x14ac:dyDescent="0.35"/>
    <row r="436" s="102" customFormat="1" x14ac:dyDescent="0.35"/>
    <row r="437" s="102" customFormat="1" x14ac:dyDescent="0.35"/>
    <row r="438" s="102" customFormat="1" x14ac:dyDescent="0.35"/>
    <row r="439" s="102" customFormat="1" x14ac:dyDescent="0.35"/>
    <row r="440" s="102" customFormat="1" x14ac:dyDescent="0.35"/>
    <row r="441" s="102" customFormat="1" x14ac:dyDescent="0.35"/>
    <row r="442" s="102" customFormat="1" x14ac:dyDescent="0.35"/>
    <row r="443" s="102" customFormat="1" x14ac:dyDescent="0.35"/>
    <row r="444" s="102" customFormat="1" x14ac:dyDescent="0.35"/>
    <row r="445" s="102" customFormat="1" x14ac:dyDescent="0.35"/>
    <row r="446" s="102" customFormat="1" x14ac:dyDescent="0.35"/>
    <row r="447" s="102" customFormat="1" x14ac:dyDescent="0.35"/>
    <row r="448" s="102" customFormat="1" x14ac:dyDescent="0.35"/>
    <row r="449" s="102" customFormat="1" x14ac:dyDescent="0.35"/>
    <row r="450" s="102" customFormat="1" x14ac:dyDescent="0.35"/>
    <row r="451" s="102" customFormat="1" x14ac:dyDescent="0.35"/>
    <row r="452" s="102" customFormat="1" x14ac:dyDescent="0.35"/>
    <row r="453" s="102" customFormat="1" x14ac:dyDescent="0.35"/>
    <row r="454" s="102" customFormat="1" x14ac:dyDescent="0.35"/>
    <row r="455" s="102" customFormat="1" x14ac:dyDescent="0.35"/>
    <row r="456" s="102" customFormat="1" x14ac:dyDescent="0.35"/>
    <row r="457" s="102" customFormat="1" x14ac:dyDescent="0.35"/>
    <row r="458" s="102" customFormat="1" x14ac:dyDescent="0.35"/>
    <row r="459" s="102" customFormat="1" x14ac:dyDescent="0.35"/>
    <row r="460" s="102" customFormat="1" x14ac:dyDescent="0.35"/>
    <row r="461" s="102" customFormat="1" x14ac:dyDescent="0.35"/>
    <row r="462" s="102" customFormat="1" x14ac:dyDescent="0.35"/>
    <row r="463" s="102" customFormat="1" x14ac:dyDescent="0.35"/>
    <row r="464" s="102" customFormat="1" x14ac:dyDescent="0.35"/>
    <row r="465" s="102" customFormat="1" x14ac:dyDescent="0.35"/>
    <row r="466" s="102" customFormat="1" x14ac:dyDescent="0.35"/>
    <row r="467" s="102" customFormat="1" x14ac:dyDescent="0.35"/>
    <row r="468" s="102" customFormat="1" x14ac:dyDescent="0.35"/>
    <row r="469" s="102" customFormat="1" x14ac:dyDescent="0.35"/>
    <row r="470" s="102" customFormat="1" x14ac:dyDescent="0.35"/>
    <row r="471" s="102" customFormat="1" x14ac:dyDescent="0.35"/>
    <row r="472" s="102" customFormat="1" x14ac:dyDescent="0.35"/>
    <row r="473" s="102" customFormat="1" x14ac:dyDescent="0.35"/>
    <row r="474" s="102" customFormat="1" x14ac:dyDescent="0.35"/>
    <row r="475" s="102" customFormat="1" x14ac:dyDescent="0.35"/>
    <row r="476" s="102" customFormat="1" x14ac:dyDescent="0.35"/>
    <row r="477" s="102" customFormat="1" x14ac:dyDescent="0.35"/>
    <row r="478" s="102" customFormat="1" x14ac:dyDescent="0.35"/>
    <row r="479" s="102" customFormat="1" x14ac:dyDescent="0.35"/>
    <row r="480" s="102" customFormat="1" x14ac:dyDescent="0.35"/>
    <row r="481" s="102" customFormat="1" x14ac:dyDescent="0.35"/>
    <row r="482" s="102" customFormat="1" x14ac:dyDescent="0.35"/>
    <row r="483" s="102" customFormat="1" x14ac:dyDescent="0.35"/>
    <row r="484" s="102" customFormat="1" x14ac:dyDescent="0.35"/>
    <row r="485" s="102" customFormat="1" x14ac:dyDescent="0.35"/>
    <row r="486" s="102" customFormat="1" x14ac:dyDescent="0.35"/>
    <row r="487" s="102" customFormat="1" x14ac:dyDescent="0.35"/>
    <row r="488" s="102" customFormat="1" x14ac:dyDescent="0.35"/>
    <row r="489" s="102" customFormat="1" x14ac:dyDescent="0.35"/>
    <row r="490" s="102" customFormat="1" x14ac:dyDescent="0.35"/>
    <row r="491" s="102" customFormat="1" x14ac:dyDescent="0.35"/>
    <row r="492" s="102" customFormat="1" x14ac:dyDescent="0.35"/>
    <row r="493" s="102" customFormat="1" x14ac:dyDescent="0.35"/>
    <row r="494" s="102" customFormat="1" x14ac:dyDescent="0.35"/>
    <row r="495" s="102" customFormat="1" x14ac:dyDescent="0.35"/>
    <row r="496" s="102" customFormat="1" x14ac:dyDescent="0.35"/>
    <row r="497" s="102" customFormat="1" x14ac:dyDescent="0.35"/>
    <row r="498" s="102" customFormat="1" x14ac:dyDescent="0.35"/>
    <row r="499" s="102" customFormat="1" x14ac:dyDescent="0.35"/>
    <row r="500" s="102" customFormat="1" x14ac:dyDescent="0.35"/>
    <row r="501" s="102" customFormat="1" x14ac:dyDescent="0.35"/>
    <row r="502" s="102" customFormat="1" x14ac:dyDescent="0.35"/>
    <row r="503" s="102" customFormat="1" x14ac:dyDescent="0.35"/>
    <row r="504" s="102" customFormat="1" x14ac:dyDescent="0.35"/>
    <row r="505" s="102" customFormat="1" x14ac:dyDescent="0.35"/>
    <row r="506" s="102" customFormat="1" x14ac:dyDescent="0.35"/>
    <row r="507" s="102" customFormat="1" x14ac:dyDescent="0.35"/>
    <row r="508" s="102" customFormat="1" x14ac:dyDescent="0.35"/>
    <row r="509" s="102" customFormat="1" x14ac:dyDescent="0.35"/>
    <row r="510" s="102" customFormat="1" x14ac:dyDescent="0.35"/>
    <row r="511" s="102" customFormat="1" x14ac:dyDescent="0.35"/>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B246"/>
  <sheetViews>
    <sheetView topLeftCell="A5" zoomScale="80" zoomScaleNormal="80" workbookViewId="0">
      <selection activeCell="C12" sqref="C12"/>
    </sheetView>
  </sheetViews>
  <sheetFormatPr defaultColWidth="11.453125" defaultRowHeight="14.5" x14ac:dyDescent="0.35"/>
  <cols>
    <col min="1" max="1" width="11.453125" style="30" customWidth="1"/>
    <col min="2" max="2" width="13.1796875" style="30" customWidth="1"/>
    <col min="3" max="3" width="84.453125" style="59" customWidth="1"/>
    <col min="4" max="4" width="22.453125" style="30" customWidth="1"/>
    <col min="5" max="54" width="11.453125" style="82"/>
    <col min="55" max="16384" width="11.453125" style="30"/>
  </cols>
  <sheetData>
    <row r="1" spans="1:54" x14ac:dyDescent="0.35">
      <c r="A1" s="28" t="s">
        <v>1233</v>
      </c>
      <c r="B1" s="29"/>
      <c r="C1" s="52"/>
      <c r="D1" s="186"/>
    </row>
    <row r="2" spans="1:54" s="31" customFormat="1" ht="12.75" customHeight="1" x14ac:dyDescent="0.35">
      <c r="A2" s="53" t="s">
        <v>1234</v>
      </c>
      <c r="B2" s="53" t="s">
        <v>1235</v>
      </c>
      <c r="C2" s="54" t="s">
        <v>1236</v>
      </c>
      <c r="D2" s="53" t="s">
        <v>1237</v>
      </c>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row>
    <row r="3" spans="1:54" ht="13.5" customHeight="1" x14ac:dyDescent="0.35">
      <c r="A3" s="55">
        <v>1</v>
      </c>
      <c r="B3" s="56">
        <v>42072</v>
      </c>
      <c r="C3" s="57" t="s">
        <v>1238</v>
      </c>
      <c r="D3" s="58" t="s">
        <v>1239</v>
      </c>
    </row>
    <row r="4" spans="1:54" x14ac:dyDescent="0.35">
      <c r="A4" s="55">
        <v>1.1000000000000001</v>
      </c>
      <c r="B4" s="56">
        <v>42158</v>
      </c>
      <c r="C4" s="57" t="s">
        <v>1240</v>
      </c>
      <c r="D4" s="58" t="s">
        <v>1239</v>
      </c>
    </row>
    <row r="5" spans="1:54" ht="41.9" customHeight="1" x14ac:dyDescent="0.35">
      <c r="A5" s="55">
        <v>2</v>
      </c>
      <c r="B5" s="56">
        <v>42454</v>
      </c>
      <c r="C5" s="57" t="s">
        <v>1241</v>
      </c>
      <c r="D5" s="159" t="s">
        <v>1239</v>
      </c>
    </row>
    <row r="6" spans="1:54" s="82" customFormat="1" ht="31.4" customHeight="1" x14ac:dyDescent="0.35">
      <c r="A6" s="55">
        <v>2.1</v>
      </c>
      <c r="B6" s="56">
        <v>42643</v>
      </c>
      <c r="C6" s="57" t="s">
        <v>1242</v>
      </c>
      <c r="D6" s="57" t="s">
        <v>1239</v>
      </c>
    </row>
    <row r="7" spans="1:54" s="82" customFormat="1" x14ac:dyDescent="0.35">
      <c r="A7" s="55">
        <v>2.1</v>
      </c>
      <c r="B7" s="56">
        <v>42766</v>
      </c>
      <c r="C7" s="223" t="s">
        <v>1243</v>
      </c>
      <c r="D7" s="222" t="s">
        <v>1239</v>
      </c>
    </row>
    <row r="8" spans="1:54" s="82" customFormat="1" x14ac:dyDescent="0.35">
      <c r="A8" s="55">
        <v>2.1</v>
      </c>
      <c r="B8" s="56">
        <v>43008</v>
      </c>
      <c r="C8" s="223" t="s">
        <v>1244</v>
      </c>
      <c r="D8" s="222" t="s">
        <v>1239</v>
      </c>
    </row>
    <row r="9" spans="1:54" s="82" customFormat="1" x14ac:dyDescent="0.35">
      <c r="A9" s="55">
        <v>2.1</v>
      </c>
      <c r="B9" s="56">
        <v>43131</v>
      </c>
      <c r="C9" s="223" t="s">
        <v>1245</v>
      </c>
      <c r="D9" s="222" t="s">
        <v>1239</v>
      </c>
    </row>
    <row r="10" spans="1:54" s="82" customFormat="1" x14ac:dyDescent="0.35">
      <c r="A10" s="55">
        <v>2.2000000000000002</v>
      </c>
      <c r="B10" s="56">
        <v>43373</v>
      </c>
      <c r="C10" s="223" t="s">
        <v>1246</v>
      </c>
      <c r="D10" s="222" t="s">
        <v>1239</v>
      </c>
    </row>
    <row r="11" spans="1:54" s="82" customFormat="1" x14ac:dyDescent="0.35">
      <c r="A11" s="55">
        <v>2.2000000000000002</v>
      </c>
      <c r="B11" s="56">
        <v>43555</v>
      </c>
      <c r="C11" s="223" t="s">
        <v>1247</v>
      </c>
      <c r="D11" s="222" t="s">
        <v>1239</v>
      </c>
    </row>
    <row r="12" spans="1:54" s="82" customFormat="1" x14ac:dyDescent="0.35">
      <c r="A12" s="55">
        <v>3</v>
      </c>
      <c r="B12" s="56">
        <v>43738</v>
      </c>
      <c r="C12" s="223" t="s">
        <v>1248</v>
      </c>
      <c r="D12" s="222" t="s">
        <v>1239</v>
      </c>
    </row>
    <row r="13" spans="1:54" s="82" customFormat="1" x14ac:dyDescent="0.35">
      <c r="A13" s="55">
        <v>4</v>
      </c>
      <c r="B13" s="56">
        <v>43921</v>
      </c>
      <c r="C13" s="223" t="s">
        <v>1249</v>
      </c>
      <c r="D13" s="222" t="s">
        <v>1239</v>
      </c>
    </row>
    <row r="14" spans="1:54" s="82" customFormat="1" x14ac:dyDescent="0.35">
      <c r="A14" s="55">
        <v>4.0999999999999996</v>
      </c>
      <c r="B14" s="56">
        <v>44104</v>
      </c>
      <c r="C14" s="223" t="s">
        <v>1250</v>
      </c>
      <c r="D14" s="222" t="s">
        <v>1239</v>
      </c>
    </row>
    <row r="15" spans="1:54" s="82" customFormat="1" x14ac:dyDescent="0.35">
      <c r="A15" s="55">
        <v>4.2</v>
      </c>
      <c r="B15" s="56">
        <v>44469</v>
      </c>
      <c r="C15" s="223" t="s">
        <v>2245</v>
      </c>
      <c r="D15" s="222" t="s">
        <v>1239</v>
      </c>
    </row>
    <row r="16" spans="1:54" s="82" customFormat="1" x14ac:dyDescent="0.35">
      <c r="A16" s="55">
        <v>4.3</v>
      </c>
      <c r="B16" s="56">
        <v>44469</v>
      </c>
      <c r="C16" s="223" t="s">
        <v>1246</v>
      </c>
      <c r="D16" s="222" t="s">
        <v>1239</v>
      </c>
    </row>
    <row r="17" spans="1:4" s="82" customFormat="1" x14ac:dyDescent="0.35">
      <c r="A17" s="55"/>
      <c r="B17" s="56"/>
      <c r="C17" s="223"/>
      <c r="D17" s="222"/>
    </row>
    <row r="18" spans="1:4" s="82" customFormat="1" x14ac:dyDescent="0.35">
      <c r="A18" s="55"/>
      <c r="B18" s="56"/>
      <c r="C18" s="223"/>
      <c r="D18" s="222"/>
    </row>
    <row r="19" spans="1:4" s="82" customFormat="1" x14ac:dyDescent="0.35">
      <c r="A19" s="55"/>
      <c r="B19" s="56"/>
      <c r="C19" s="223"/>
      <c r="D19" s="222"/>
    </row>
    <row r="20" spans="1:4" s="82" customFormat="1" x14ac:dyDescent="0.35">
      <c r="A20" s="55"/>
      <c r="B20" s="56"/>
      <c r="C20" s="223"/>
      <c r="D20" s="222"/>
    </row>
    <row r="21" spans="1:4" s="82" customFormat="1" x14ac:dyDescent="0.35">
      <c r="A21" s="55"/>
      <c r="B21" s="56"/>
      <c r="C21" s="223"/>
      <c r="D21" s="222"/>
    </row>
    <row r="22" spans="1:4" s="82" customFormat="1" x14ac:dyDescent="0.35">
      <c r="C22" s="141"/>
    </row>
    <row r="23" spans="1:4" s="82" customFormat="1" x14ac:dyDescent="0.35">
      <c r="C23" s="141"/>
    </row>
    <row r="24" spans="1:4" s="82" customFormat="1" x14ac:dyDescent="0.35">
      <c r="C24" s="141"/>
    </row>
    <row r="25" spans="1:4" s="82" customFormat="1" x14ac:dyDescent="0.35">
      <c r="C25" s="141"/>
    </row>
    <row r="26" spans="1:4" s="82" customFormat="1" x14ac:dyDescent="0.35">
      <c r="C26" s="141"/>
    </row>
    <row r="27" spans="1:4" s="82" customFormat="1" x14ac:dyDescent="0.35">
      <c r="C27" s="141"/>
    </row>
    <row r="28" spans="1:4" s="82" customFormat="1" x14ac:dyDescent="0.35">
      <c r="C28" s="141"/>
    </row>
    <row r="29" spans="1:4" s="82" customFormat="1" x14ac:dyDescent="0.35">
      <c r="C29" s="141"/>
    </row>
    <row r="30" spans="1:4" s="82" customFormat="1" x14ac:dyDescent="0.35">
      <c r="C30" s="141"/>
    </row>
    <row r="31" spans="1:4" s="82" customFormat="1" x14ac:dyDescent="0.35">
      <c r="C31" s="141"/>
    </row>
    <row r="32" spans="1:4" s="82" customFormat="1" x14ac:dyDescent="0.35">
      <c r="C32" s="141"/>
    </row>
    <row r="33" spans="3:3" s="82" customFormat="1" x14ac:dyDescent="0.35">
      <c r="C33" s="141"/>
    </row>
    <row r="34" spans="3:3" s="82" customFormat="1" x14ac:dyDescent="0.35">
      <c r="C34" s="141"/>
    </row>
    <row r="35" spans="3:3" s="82" customFormat="1" x14ac:dyDescent="0.35">
      <c r="C35" s="141"/>
    </row>
    <row r="36" spans="3:3" s="82" customFormat="1" x14ac:dyDescent="0.35">
      <c r="C36" s="141"/>
    </row>
    <row r="37" spans="3:3" s="82" customFormat="1" x14ac:dyDescent="0.35">
      <c r="C37" s="141"/>
    </row>
    <row r="38" spans="3:3" s="82" customFormat="1" x14ac:dyDescent="0.35">
      <c r="C38" s="141"/>
    </row>
    <row r="39" spans="3:3" s="82" customFormat="1" x14ac:dyDescent="0.35">
      <c r="C39" s="141"/>
    </row>
    <row r="40" spans="3:3" s="82" customFormat="1" x14ac:dyDescent="0.35">
      <c r="C40" s="141"/>
    </row>
    <row r="41" spans="3:3" s="82" customFormat="1" x14ac:dyDescent="0.35">
      <c r="C41" s="141"/>
    </row>
    <row r="42" spans="3:3" s="82" customFormat="1" x14ac:dyDescent="0.35">
      <c r="C42" s="141"/>
    </row>
    <row r="43" spans="3:3" s="82" customFormat="1" x14ac:dyDescent="0.35">
      <c r="C43" s="141"/>
    </row>
    <row r="44" spans="3:3" s="82" customFormat="1" x14ac:dyDescent="0.35">
      <c r="C44" s="141"/>
    </row>
    <row r="45" spans="3:3" s="82" customFormat="1" x14ac:dyDescent="0.35">
      <c r="C45" s="141"/>
    </row>
    <row r="46" spans="3:3" s="82" customFormat="1" x14ac:dyDescent="0.35">
      <c r="C46" s="141"/>
    </row>
    <row r="47" spans="3:3" s="82" customFormat="1" x14ac:dyDescent="0.35">
      <c r="C47" s="141"/>
    </row>
    <row r="48" spans="3:3" s="82" customFormat="1" x14ac:dyDescent="0.35">
      <c r="C48" s="141"/>
    </row>
    <row r="49" spans="3:3" s="82" customFormat="1" x14ac:dyDescent="0.35">
      <c r="C49" s="141"/>
    </row>
    <row r="50" spans="3:3" s="82" customFormat="1" x14ac:dyDescent="0.35">
      <c r="C50" s="141"/>
    </row>
    <row r="51" spans="3:3" s="82" customFormat="1" x14ac:dyDescent="0.35">
      <c r="C51" s="141"/>
    </row>
    <row r="52" spans="3:3" s="82" customFormat="1" x14ac:dyDescent="0.35">
      <c r="C52" s="141"/>
    </row>
    <row r="53" spans="3:3" s="82" customFormat="1" x14ac:dyDescent="0.35">
      <c r="C53" s="141"/>
    </row>
    <row r="54" spans="3:3" s="82" customFormat="1" x14ac:dyDescent="0.35">
      <c r="C54" s="141"/>
    </row>
    <row r="55" spans="3:3" s="82" customFormat="1" x14ac:dyDescent="0.35">
      <c r="C55" s="141"/>
    </row>
    <row r="56" spans="3:3" s="82" customFormat="1" x14ac:dyDescent="0.35">
      <c r="C56" s="141"/>
    </row>
    <row r="57" spans="3:3" s="82" customFormat="1" x14ac:dyDescent="0.35">
      <c r="C57" s="141"/>
    </row>
    <row r="58" spans="3:3" s="82" customFormat="1" x14ac:dyDescent="0.35">
      <c r="C58" s="141"/>
    </row>
    <row r="59" spans="3:3" s="82" customFormat="1" x14ac:dyDescent="0.35">
      <c r="C59" s="141"/>
    </row>
    <row r="60" spans="3:3" s="82" customFormat="1" x14ac:dyDescent="0.35">
      <c r="C60" s="141"/>
    </row>
    <row r="61" spans="3:3" s="82" customFormat="1" x14ac:dyDescent="0.35">
      <c r="C61" s="141"/>
    </row>
    <row r="62" spans="3:3" s="82" customFormat="1" x14ac:dyDescent="0.35">
      <c r="C62" s="141"/>
    </row>
    <row r="63" spans="3:3" s="82" customFormat="1" x14ac:dyDescent="0.35">
      <c r="C63" s="141"/>
    </row>
    <row r="64" spans="3:3" s="82" customFormat="1" x14ac:dyDescent="0.35">
      <c r="C64" s="141"/>
    </row>
    <row r="65" spans="3:3" s="82" customFormat="1" x14ac:dyDescent="0.35">
      <c r="C65" s="141"/>
    </row>
    <row r="66" spans="3:3" s="82" customFormat="1" x14ac:dyDescent="0.35">
      <c r="C66" s="141"/>
    </row>
    <row r="67" spans="3:3" s="82" customFormat="1" x14ac:dyDescent="0.35">
      <c r="C67" s="141"/>
    </row>
    <row r="68" spans="3:3" s="82" customFormat="1" x14ac:dyDescent="0.35">
      <c r="C68" s="141"/>
    </row>
    <row r="69" spans="3:3" s="82" customFormat="1" x14ac:dyDescent="0.35">
      <c r="C69" s="141"/>
    </row>
    <row r="70" spans="3:3" s="82" customFormat="1" x14ac:dyDescent="0.35">
      <c r="C70" s="141"/>
    </row>
    <row r="71" spans="3:3" s="82" customFormat="1" x14ac:dyDescent="0.35">
      <c r="C71" s="141"/>
    </row>
    <row r="72" spans="3:3" s="82" customFormat="1" x14ac:dyDescent="0.35">
      <c r="C72" s="141"/>
    </row>
    <row r="73" spans="3:3" s="82" customFormat="1" x14ac:dyDescent="0.35">
      <c r="C73" s="141"/>
    </row>
    <row r="74" spans="3:3" s="82" customFormat="1" x14ac:dyDescent="0.35">
      <c r="C74" s="141"/>
    </row>
    <row r="75" spans="3:3" s="82" customFormat="1" x14ac:dyDescent="0.35">
      <c r="C75" s="141"/>
    </row>
    <row r="76" spans="3:3" s="82" customFormat="1" x14ac:dyDescent="0.35">
      <c r="C76" s="141"/>
    </row>
    <row r="77" spans="3:3" s="82" customFormat="1" x14ac:dyDescent="0.35">
      <c r="C77" s="141"/>
    </row>
    <row r="78" spans="3:3" s="82" customFormat="1" x14ac:dyDescent="0.35">
      <c r="C78" s="141"/>
    </row>
    <row r="79" spans="3:3" s="82" customFormat="1" x14ac:dyDescent="0.35">
      <c r="C79" s="141"/>
    </row>
    <row r="80" spans="3:3" s="82" customFormat="1" x14ac:dyDescent="0.35">
      <c r="C80" s="141"/>
    </row>
    <row r="81" spans="3:3" s="82" customFormat="1" x14ac:dyDescent="0.35">
      <c r="C81" s="141"/>
    </row>
    <row r="82" spans="3:3" s="82" customFormat="1" x14ac:dyDescent="0.35">
      <c r="C82" s="141"/>
    </row>
    <row r="83" spans="3:3" s="82" customFormat="1" x14ac:dyDescent="0.35">
      <c r="C83" s="141"/>
    </row>
    <row r="84" spans="3:3" s="82" customFormat="1" x14ac:dyDescent="0.35">
      <c r="C84" s="141"/>
    </row>
    <row r="85" spans="3:3" s="82" customFormat="1" x14ac:dyDescent="0.35">
      <c r="C85" s="141"/>
    </row>
    <row r="86" spans="3:3" s="82" customFormat="1" x14ac:dyDescent="0.35">
      <c r="C86" s="141"/>
    </row>
    <row r="87" spans="3:3" s="82" customFormat="1" x14ac:dyDescent="0.35">
      <c r="C87" s="141"/>
    </row>
    <row r="88" spans="3:3" s="82" customFormat="1" x14ac:dyDescent="0.35">
      <c r="C88" s="141"/>
    </row>
    <row r="89" spans="3:3" s="82" customFormat="1" x14ac:dyDescent="0.35">
      <c r="C89" s="141"/>
    </row>
    <row r="90" spans="3:3" s="82" customFormat="1" x14ac:dyDescent="0.35">
      <c r="C90" s="141"/>
    </row>
    <row r="91" spans="3:3" s="82" customFormat="1" x14ac:dyDescent="0.35">
      <c r="C91" s="141"/>
    </row>
    <row r="92" spans="3:3" s="82" customFormat="1" x14ac:dyDescent="0.35">
      <c r="C92" s="141"/>
    </row>
    <row r="93" spans="3:3" s="82" customFormat="1" x14ac:dyDescent="0.35">
      <c r="C93" s="141"/>
    </row>
    <row r="94" spans="3:3" s="82" customFormat="1" x14ac:dyDescent="0.35">
      <c r="C94" s="141"/>
    </row>
    <row r="95" spans="3:3" s="82" customFormat="1" x14ac:dyDescent="0.35">
      <c r="C95" s="141"/>
    </row>
    <row r="96" spans="3:3" s="82" customFormat="1" x14ac:dyDescent="0.35">
      <c r="C96" s="141"/>
    </row>
    <row r="97" spans="3:3" s="82" customFormat="1" x14ac:dyDescent="0.35">
      <c r="C97" s="141"/>
    </row>
    <row r="98" spans="3:3" s="82" customFormat="1" x14ac:dyDescent="0.35">
      <c r="C98" s="141"/>
    </row>
    <row r="99" spans="3:3" s="82" customFormat="1" x14ac:dyDescent="0.35">
      <c r="C99" s="141"/>
    </row>
    <row r="100" spans="3:3" s="82" customFormat="1" x14ac:dyDescent="0.35">
      <c r="C100" s="141"/>
    </row>
    <row r="101" spans="3:3" s="82" customFormat="1" x14ac:dyDescent="0.35">
      <c r="C101" s="141"/>
    </row>
    <row r="102" spans="3:3" s="82" customFormat="1" x14ac:dyDescent="0.35">
      <c r="C102" s="141"/>
    </row>
    <row r="103" spans="3:3" s="82" customFormat="1" x14ac:dyDescent="0.35">
      <c r="C103" s="141"/>
    </row>
    <row r="104" spans="3:3" s="82" customFormat="1" x14ac:dyDescent="0.35">
      <c r="C104" s="141"/>
    </row>
    <row r="105" spans="3:3" s="82" customFormat="1" x14ac:dyDescent="0.35">
      <c r="C105" s="141"/>
    </row>
    <row r="106" spans="3:3" s="82" customFormat="1" x14ac:dyDescent="0.35">
      <c r="C106" s="141"/>
    </row>
    <row r="107" spans="3:3" s="82" customFormat="1" x14ac:dyDescent="0.35">
      <c r="C107" s="141"/>
    </row>
    <row r="108" spans="3:3" s="82" customFormat="1" x14ac:dyDescent="0.35">
      <c r="C108" s="141"/>
    </row>
    <row r="109" spans="3:3" s="82" customFormat="1" x14ac:dyDescent="0.35">
      <c r="C109" s="141"/>
    </row>
    <row r="110" spans="3:3" s="82" customFormat="1" x14ac:dyDescent="0.35">
      <c r="C110" s="141"/>
    </row>
    <row r="111" spans="3:3" s="82" customFormat="1" x14ac:dyDescent="0.35">
      <c r="C111" s="141"/>
    </row>
    <row r="112" spans="3:3" s="82" customFormat="1" x14ac:dyDescent="0.35">
      <c r="C112" s="141"/>
    </row>
    <row r="113" spans="3:3" s="82" customFormat="1" x14ac:dyDescent="0.35">
      <c r="C113" s="141"/>
    </row>
    <row r="114" spans="3:3" s="82" customFormat="1" x14ac:dyDescent="0.35">
      <c r="C114" s="141"/>
    </row>
    <row r="115" spans="3:3" s="82" customFormat="1" x14ac:dyDescent="0.35">
      <c r="C115" s="141"/>
    </row>
    <row r="116" spans="3:3" s="82" customFormat="1" x14ac:dyDescent="0.35">
      <c r="C116" s="141"/>
    </row>
    <row r="117" spans="3:3" s="82" customFormat="1" x14ac:dyDescent="0.35">
      <c r="C117" s="141"/>
    </row>
    <row r="118" spans="3:3" s="82" customFormat="1" x14ac:dyDescent="0.35">
      <c r="C118" s="141"/>
    </row>
    <row r="119" spans="3:3" s="82" customFormat="1" x14ac:dyDescent="0.35">
      <c r="C119" s="141"/>
    </row>
    <row r="120" spans="3:3" s="82" customFormat="1" x14ac:dyDescent="0.35">
      <c r="C120" s="141"/>
    </row>
    <row r="121" spans="3:3" s="82" customFormat="1" x14ac:dyDescent="0.35">
      <c r="C121" s="141"/>
    </row>
    <row r="122" spans="3:3" s="82" customFormat="1" x14ac:dyDescent="0.35">
      <c r="C122" s="141"/>
    </row>
    <row r="123" spans="3:3" s="82" customFormat="1" x14ac:dyDescent="0.35">
      <c r="C123" s="141"/>
    </row>
    <row r="124" spans="3:3" s="82" customFormat="1" x14ac:dyDescent="0.35">
      <c r="C124" s="141"/>
    </row>
    <row r="125" spans="3:3" s="82" customFormat="1" x14ac:dyDescent="0.35">
      <c r="C125" s="141"/>
    </row>
    <row r="126" spans="3:3" s="82" customFormat="1" x14ac:dyDescent="0.35">
      <c r="C126" s="141"/>
    </row>
    <row r="127" spans="3:3" s="82" customFormat="1" x14ac:dyDescent="0.35">
      <c r="C127" s="141"/>
    </row>
    <row r="128" spans="3:3" s="82" customFormat="1" x14ac:dyDescent="0.35">
      <c r="C128" s="141"/>
    </row>
    <row r="129" spans="3:3" s="82" customFormat="1" x14ac:dyDescent="0.35">
      <c r="C129" s="141"/>
    </row>
    <row r="130" spans="3:3" s="82" customFormat="1" x14ac:dyDescent="0.35">
      <c r="C130" s="141"/>
    </row>
    <row r="131" spans="3:3" s="82" customFormat="1" x14ac:dyDescent="0.35">
      <c r="C131" s="141"/>
    </row>
    <row r="132" spans="3:3" s="82" customFormat="1" x14ac:dyDescent="0.35">
      <c r="C132" s="141"/>
    </row>
    <row r="133" spans="3:3" s="82" customFormat="1" x14ac:dyDescent="0.35">
      <c r="C133" s="141"/>
    </row>
    <row r="134" spans="3:3" s="82" customFormat="1" x14ac:dyDescent="0.35">
      <c r="C134" s="141"/>
    </row>
    <row r="135" spans="3:3" s="82" customFormat="1" x14ac:dyDescent="0.35">
      <c r="C135" s="141"/>
    </row>
    <row r="136" spans="3:3" s="82" customFormat="1" x14ac:dyDescent="0.35">
      <c r="C136" s="141"/>
    </row>
    <row r="137" spans="3:3" s="82" customFormat="1" x14ac:dyDescent="0.35">
      <c r="C137" s="141"/>
    </row>
    <row r="138" spans="3:3" s="82" customFormat="1" x14ac:dyDescent="0.35">
      <c r="C138" s="141"/>
    </row>
    <row r="139" spans="3:3" s="82" customFormat="1" x14ac:dyDescent="0.35">
      <c r="C139" s="141"/>
    </row>
    <row r="140" spans="3:3" s="82" customFormat="1" x14ac:dyDescent="0.35">
      <c r="C140" s="141"/>
    </row>
    <row r="141" spans="3:3" s="82" customFormat="1" x14ac:dyDescent="0.35">
      <c r="C141" s="141"/>
    </row>
    <row r="142" spans="3:3" s="82" customFormat="1" x14ac:dyDescent="0.35">
      <c r="C142" s="141"/>
    </row>
    <row r="143" spans="3:3" s="82" customFormat="1" x14ac:dyDescent="0.35">
      <c r="C143" s="141"/>
    </row>
    <row r="144" spans="3:3" s="82" customFormat="1" x14ac:dyDescent="0.35">
      <c r="C144" s="141"/>
    </row>
    <row r="145" spans="3:3" s="82" customFormat="1" x14ac:dyDescent="0.35">
      <c r="C145" s="141"/>
    </row>
    <row r="146" spans="3:3" s="82" customFormat="1" x14ac:dyDescent="0.35">
      <c r="C146" s="141"/>
    </row>
    <row r="147" spans="3:3" s="82" customFormat="1" x14ac:dyDescent="0.35">
      <c r="C147" s="141"/>
    </row>
    <row r="148" spans="3:3" s="82" customFormat="1" x14ac:dyDescent="0.35">
      <c r="C148" s="141"/>
    </row>
    <row r="149" spans="3:3" s="82" customFormat="1" x14ac:dyDescent="0.35">
      <c r="C149" s="141"/>
    </row>
    <row r="150" spans="3:3" s="82" customFormat="1" x14ac:dyDescent="0.35">
      <c r="C150" s="141"/>
    </row>
    <row r="151" spans="3:3" s="82" customFormat="1" x14ac:dyDescent="0.35">
      <c r="C151" s="141"/>
    </row>
    <row r="152" spans="3:3" s="82" customFormat="1" x14ac:dyDescent="0.35">
      <c r="C152" s="141"/>
    </row>
    <row r="153" spans="3:3" s="82" customFormat="1" x14ac:dyDescent="0.35">
      <c r="C153" s="141"/>
    </row>
    <row r="154" spans="3:3" s="82" customFormat="1" x14ac:dyDescent="0.35">
      <c r="C154" s="141"/>
    </row>
    <row r="155" spans="3:3" s="82" customFormat="1" x14ac:dyDescent="0.35">
      <c r="C155" s="141"/>
    </row>
    <row r="156" spans="3:3" s="82" customFormat="1" x14ac:dyDescent="0.35">
      <c r="C156" s="141"/>
    </row>
    <row r="157" spans="3:3" s="82" customFormat="1" x14ac:dyDescent="0.35">
      <c r="C157" s="141"/>
    </row>
    <row r="158" spans="3:3" s="82" customFormat="1" x14ac:dyDescent="0.35">
      <c r="C158" s="141"/>
    </row>
    <row r="159" spans="3:3" s="82" customFormat="1" x14ac:dyDescent="0.35">
      <c r="C159" s="141"/>
    </row>
    <row r="160" spans="3:3" s="82" customFormat="1" x14ac:dyDescent="0.35">
      <c r="C160" s="141"/>
    </row>
    <row r="161" spans="3:3" s="82" customFormat="1" x14ac:dyDescent="0.35">
      <c r="C161" s="141"/>
    </row>
    <row r="162" spans="3:3" s="82" customFormat="1" x14ac:dyDescent="0.35">
      <c r="C162" s="141"/>
    </row>
    <row r="163" spans="3:3" s="82" customFormat="1" x14ac:dyDescent="0.35">
      <c r="C163" s="141"/>
    </row>
    <row r="164" spans="3:3" s="82" customFormat="1" x14ac:dyDescent="0.35">
      <c r="C164" s="141"/>
    </row>
    <row r="165" spans="3:3" s="82" customFormat="1" x14ac:dyDescent="0.35">
      <c r="C165" s="141"/>
    </row>
    <row r="166" spans="3:3" s="82" customFormat="1" x14ac:dyDescent="0.35">
      <c r="C166" s="141"/>
    </row>
    <row r="167" spans="3:3" s="82" customFormat="1" x14ac:dyDescent="0.35">
      <c r="C167" s="141"/>
    </row>
    <row r="168" spans="3:3" s="82" customFormat="1" x14ac:dyDescent="0.35">
      <c r="C168" s="141"/>
    </row>
    <row r="169" spans="3:3" s="82" customFormat="1" x14ac:dyDescent="0.35">
      <c r="C169" s="141"/>
    </row>
    <row r="170" spans="3:3" s="82" customFormat="1" x14ac:dyDescent="0.35">
      <c r="C170" s="141"/>
    </row>
    <row r="171" spans="3:3" s="82" customFormat="1" x14ac:dyDescent="0.35">
      <c r="C171" s="141"/>
    </row>
    <row r="172" spans="3:3" s="82" customFormat="1" x14ac:dyDescent="0.35">
      <c r="C172" s="141"/>
    </row>
    <row r="173" spans="3:3" s="82" customFormat="1" x14ac:dyDescent="0.35">
      <c r="C173" s="141"/>
    </row>
    <row r="174" spans="3:3" s="82" customFormat="1" x14ac:dyDescent="0.35">
      <c r="C174" s="141"/>
    </row>
    <row r="175" spans="3:3" s="82" customFormat="1" x14ac:dyDescent="0.35">
      <c r="C175" s="141"/>
    </row>
    <row r="176" spans="3:3" s="82" customFormat="1" x14ac:dyDescent="0.35">
      <c r="C176" s="141"/>
    </row>
    <row r="177" spans="3:3" s="82" customFormat="1" x14ac:dyDescent="0.35">
      <c r="C177" s="141"/>
    </row>
    <row r="178" spans="3:3" s="82" customFormat="1" x14ac:dyDescent="0.35">
      <c r="C178" s="141"/>
    </row>
    <row r="179" spans="3:3" s="82" customFormat="1" x14ac:dyDescent="0.35">
      <c r="C179" s="141"/>
    </row>
    <row r="180" spans="3:3" s="82" customFormat="1" x14ac:dyDescent="0.35">
      <c r="C180" s="141"/>
    </row>
    <row r="181" spans="3:3" s="82" customFormat="1" x14ac:dyDescent="0.35">
      <c r="C181" s="141"/>
    </row>
    <row r="182" spans="3:3" s="82" customFormat="1" x14ac:dyDescent="0.35">
      <c r="C182" s="141"/>
    </row>
    <row r="183" spans="3:3" s="82" customFormat="1" x14ac:dyDescent="0.35">
      <c r="C183" s="141"/>
    </row>
    <row r="184" spans="3:3" s="82" customFormat="1" x14ac:dyDescent="0.35">
      <c r="C184" s="141"/>
    </row>
    <row r="185" spans="3:3" s="82" customFormat="1" x14ac:dyDescent="0.35">
      <c r="C185" s="141"/>
    </row>
    <row r="186" spans="3:3" s="82" customFormat="1" x14ac:dyDescent="0.35">
      <c r="C186" s="141"/>
    </row>
    <row r="187" spans="3:3" s="82" customFormat="1" x14ac:dyDescent="0.35">
      <c r="C187" s="141"/>
    </row>
    <row r="188" spans="3:3" s="82" customFormat="1" x14ac:dyDescent="0.35">
      <c r="C188" s="141"/>
    </row>
    <row r="189" spans="3:3" s="82" customFormat="1" x14ac:dyDescent="0.35">
      <c r="C189" s="141"/>
    </row>
    <row r="190" spans="3:3" s="82" customFormat="1" x14ac:dyDescent="0.35">
      <c r="C190" s="141"/>
    </row>
    <row r="191" spans="3:3" s="82" customFormat="1" x14ac:dyDescent="0.35">
      <c r="C191" s="141"/>
    </row>
    <row r="192" spans="3:3" s="82" customFormat="1" x14ac:dyDescent="0.35">
      <c r="C192" s="141"/>
    </row>
    <row r="193" spans="3:3" s="82" customFormat="1" x14ac:dyDescent="0.35">
      <c r="C193" s="141"/>
    </row>
    <row r="194" spans="3:3" s="82" customFormat="1" x14ac:dyDescent="0.35">
      <c r="C194" s="141"/>
    </row>
    <row r="195" spans="3:3" s="82" customFormat="1" x14ac:dyDescent="0.35">
      <c r="C195" s="141"/>
    </row>
    <row r="196" spans="3:3" s="82" customFormat="1" x14ac:dyDescent="0.35">
      <c r="C196" s="141"/>
    </row>
    <row r="197" spans="3:3" s="82" customFormat="1" x14ac:dyDescent="0.35">
      <c r="C197" s="141"/>
    </row>
    <row r="198" spans="3:3" s="82" customFormat="1" x14ac:dyDescent="0.35">
      <c r="C198" s="141"/>
    </row>
    <row r="199" spans="3:3" s="82" customFormat="1" x14ac:dyDescent="0.35">
      <c r="C199" s="141"/>
    </row>
    <row r="200" spans="3:3" s="82" customFormat="1" x14ac:dyDescent="0.35">
      <c r="C200" s="141"/>
    </row>
    <row r="201" spans="3:3" s="82" customFormat="1" x14ac:dyDescent="0.35">
      <c r="C201" s="141"/>
    </row>
    <row r="202" spans="3:3" s="82" customFormat="1" x14ac:dyDescent="0.35">
      <c r="C202" s="141"/>
    </row>
    <row r="203" spans="3:3" s="82" customFormat="1" x14ac:dyDescent="0.35">
      <c r="C203" s="141"/>
    </row>
    <row r="204" spans="3:3" s="82" customFormat="1" x14ac:dyDescent="0.35">
      <c r="C204" s="141"/>
    </row>
    <row r="205" spans="3:3" s="82" customFormat="1" x14ac:dyDescent="0.35">
      <c r="C205" s="141"/>
    </row>
    <row r="206" spans="3:3" s="82" customFormat="1" x14ac:dyDescent="0.35">
      <c r="C206" s="141"/>
    </row>
    <row r="207" spans="3:3" s="82" customFormat="1" x14ac:dyDescent="0.35">
      <c r="C207" s="141"/>
    </row>
    <row r="208" spans="3:3" s="82" customFormat="1" x14ac:dyDescent="0.35">
      <c r="C208" s="141"/>
    </row>
    <row r="209" spans="3:3" s="82" customFormat="1" x14ac:dyDescent="0.35">
      <c r="C209" s="141"/>
    </row>
    <row r="210" spans="3:3" s="82" customFormat="1" x14ac:dyDescent="0.35">
      <c r="C210" s="141"/>
    </row>
    <row r="211" spans="3:3" s="82" customFormat="1" x14ac:dyDescent="0.35">
      <c r="C211" s="141"/>
    </row>
    <row r="212" spans="3:3" s="82" customFormat="1" x14ac:dyDescent="0.35">
      <c r="C212" s="141"/>
    </row>
    <row r="213" spans="3:3" s="82" customFormat="1" x14ac:dyDescent="0.35">
      <c r="C213" s="141"/>
    </row>
    <row r="214" spans="3:3" s="82" customFormat="1" x14ac:dyDescent="0.35">
      <c r="C214" s="141"/>
    </row>
    <row r="215" spans="3:3" s="82" customFormat="1" x14ac:dyDescent="0.35">
      <c r="C215" s="141"/>
    </row>
    <row r="216" spans="3:3" s="82" customFormat="1" x14ac:dyDescent="0.35">
      <c r="C216" s="141"/>
    </row>
    <row r="217" spans="3:3" s="82" customFormat="1" x14ac:dyDescent="0.35">
      <c r="C217" s="141"/>
    </row>
    <row r="218" spans="3:3" s="82" customFormat="1" x14ac:dyDescent="0.35">
      <c r="C218" s="141"/>
    </row>
    <row r="219" spans="3:3" s="82" customFormat="1" x14ac:dyDescent="0.35">
      <c r="C219" s="141"/>
    </row>
    <row r="220" spans="3:3" s="82" customFormat="1" x14ac:dyDescent="0.35">
      <c r="C220" s="141"/>
    </row>
    <row r="221" spans="3:3" s="82" customFormat="1" x14ac:dyDescent="0.35">
      <c r="C221" s="141"/>
    </row>
    <row r="222" spans="3:3" s="82" customFormat="1" x14ac:dyDescent="0.35">
      <c r="C222" s="141"/>
    </row>
    <row r="223" spans="3:3" s="82" customFormat="1" x14ac:dyDescent="0.35">
      <c r="C223" s="141"/>
    </row>
    <row r="224" spans="3:3" s="82" customFormat="1" x14ac:dyDescent="0.35">
      <c r="C224" s="141"/>
    </row>
    <row r="225" spans="3:3" s="82" customFormat="1" x14ac:dyDescent="0.35">
      <c r="C225" s="141"/>
    </row>
    <row r="226" spans="3:3" s="82" customFormat="1" x14ac:dyDescent="0.35">
      <c r="C226" s="141"/>
    </row>
    <row r="227" spans="3:3" s="82" customFormat="1" x14ac:dyDescent="0.35">
      <c r="C227" s="141"/>
    </row>
    <row r="228" spans="3:3" s="82" customFormat="1" x14ac:dyDescent="0.35">
      <c r="C228" s="141"/>
    </row>
    <row r="229" spans="3:3" s="82" customFormat="1" x14ac:dyDescent="0.35">
      <c r="C229" s="141"/>
    </row>
    <row r="230" spans="3:3" s="82" customFormat="1" x14ac:dyDescent="0.35">
      <c r="C230" s="141"/>
    </row>
    <row r="231" spans="3:3" s="82" customFormat="1" x14ac:dyDescent="0.35">
      <c r="C231" s="141"/>
    </row>
    <row r="232" spans="3:3" s="82" customFormat="1" x14ac:dyDescent="0.35">
      <c r="C232" s="141"/>
    </row>
    <row r="233" spans="3:3" s="82" customFormat="1" x14ac:dyDescent="0.35">
      <c r="C233" s="141"/>
    </row>
    <row r="234" spans="3:3" s="82" customFormat="1" x14ac:dyDescent="0.35">
      <c r="C234" s="141"/>
    </row>
    <row r="235" spans="3:3" s="82" customFormat="1" x14ac:dyDescent="0.35">
      <c r="C235" s="141"/>
    </row>
    <row r="236" spans="3:3" s="82" customFormat="1" x14ac:dyDescent="0.35">
      <c r="C236" s="141"/>
    </row>
    <row r="237" spans="3:3" s="82" customFormat="1" x14ac:dyDescent="0.35">
      <c r="C237" s="141"/>
    </row>
    <row r="238" spans="3:3" s="82" customFormat="1" x14ac:dyDescent="0.35">
      <c r="C238" s="141"/>
    </row>
    <row r="239" spans="3:3" s="82" customFormat="1" x14ac:dyDescent="0.35">
      <c r="C239" s="141"/>
    </row>
    <row r="240" spans="3:3" s="82" customFormat="1" x14ac:dyDescent="0.35">
      <c r="C240" s="141"/>
    </row>
    <row r="241" spans="3:3" s="82" customFormat="1" x14ac:dyDescent="0.35">
      <c r="C241" s="141"/>
    </row>
    <row r="242" spans="3:3" s="82" customFormat="1" x14ac:dyDescent="0.35">
      <c r="C242" s="141"/>
    </row>
    <row r="243" spans="3:3" s="82" customFormat="1" x14ac:dyDescent="0.35">
      <c r="C243" s="141"/>
    </row>
    <row r="244" spans="3:3" s="82" customFormat="1" x14ac:dyDescent="0.35">
      <c r="C244" s="141"/>
    </row>
    <row r="245" spans="3:3" s="82" customFormat="1" x14ac:dyDescent="0.35">
      <c r="C245" s="141"/>
    </row>
    <row r="246" spans="3:3" s="82" customFormat="1" x14ac:dyDescent="0.35">
      <c r="C246" s="14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D527"/>
  <sheetViews>
    <sheetView showGridLines="0" zoomScale="80" zoomScaleNormal="80" workbookViewId="0">
      <pane ySplit="1" topLeftCell="A5" activePane="bottomLeft" state="frozen"/>
      <selection pane="bottomLeft" sqref="A1:D1048576"/>
    </sheetView>
  </sheetViews>
  <sheetFormatPr defaultColWidth="9.453125" defaultRowHeight="14.5" x14ac:dyDescent="0.35"/>
  <cols>
    <col min="1" max="1" width="9.453125" style="30" customWidth="1"/>
    <col min="2" max="2" width="71.453125" style="30" customWidth="1"/>
    <col min="3" max="3" width="9.26953125" style="30"/>
    <col min="4" max="4" width="10" style="30" customWidth="1"/>
    <col min="5" max="16384" width="9.453125" style="30"/>
  </cols>
  <sheetData>
    <row r="1" spans="1:4" ht="29" x14ac:dyDescent="0.35">
      <c r="A1" s="250" t="s">
        <v>133</v>
      </c>
      <c r="B1" s="250" t="s">
        <v>126</v>
      </c>
      <c r="C1" s="250" t="s">
        <v>60</v>
      </c>
      <c r="D1" s="251">
        <v>44469</v>
      </c>
    </row>
    <row r="2" spans="1:4" ht="15.5" x14ac:dyDescent="0.35">
      <c r="A2" s="252" t="s">
        <v>1251</v>
      </c>
      <c r="B2" s="252" t="s">
        <v>1252</v>
      </c>
      <c r="C2" s="253">
        <v>6</v>
      </c>
    </row>
    <row r="3" spans="1:4" ht="15.5" x14ac:dyDescent="0.35">
      <c r="A3" s="252" t="s">
        <v>1253</v>
      </c>
      <c r="B3" s="252" t="s">
        <v>1254</v>
      </c>
      <c r="C3" s="253">
        <v>4</v>
      </c>
    </row>
    <row r="4" spans="1:4" ht="15.5" x14ac:dyDescent="0.35">
      <c r="A4" s="252" t="s">
        <v>1255</v>
      </c>
      <c r="B4" s="252" t="s">
        <v>1256</v>
      </c>
      <c r="C4" s="253">
        <v>1</v>
      </c>
    </row>
    <row r="5" spans="1:4" ht="15.5" x14ac:dyDescent="0.35">
      <c r="A5" s="252" t="s">
        <v>1257</v>
      </c>
      <c r="B5" s="252" t="s">
        <v>1258</v>
      </c>
      <c r="C5" s="253">
        <v>2</v>
      </c>
    </row>
    <row r="6" spans="1:4" ht="15.5" x14ac:dyDescent="0.35">
      <c r="A6" s="252" t="s">
        <v>1259</v>
      </c>
      <c r="B6" s="252" t="s">
        <v>1260</v>
      </c>
      <c r="C6" s="253">
        <v>2</v>
      </c>
    </row>
    <row r="7" spans="1:4" ht="15.5" x14ac:dyDescent="0.35">
      <c r="A7" s="252" t="s">
        <v>1261</v>
      </c>
      <c r="B7" s="252" t="s">
        <v>1262</v>
      </c>
      <c r="C7" s="253">
        <v>4</v>
      </c>
    </row>
    <row r="8" spans="1:4" ht="15.5" x14ac:dyDescent="0.35">
      <c r="A8" s="252" t="s">
        <v>1263</v>
      </c>
      <c r="B8" s="252" t="s">
        <v>1264</v>
      </c>
      <c r="C8" s="253">
        <v>2</v>
      </c>
    </row>
    <row r="9" spans="1:4" ht="15.5" x14ac:dyDescent="0.35">
      <c r="A9" s="252" t="s">
        <v>230</v>
      </c>
      <c r="B9" s="252" t="s">
        <v>1265</v>
      </c>
      <c r="C9" s="253">
        <v>5</v>
      </c>
    </row>
    <row r="10" spans="1:4" ht="15.5" x14ac:dyDescent="0.35">
      <c r="A10" s="252" t="s">
        <v>1266</v>
      </c>
      <c r="B10" s="252" t="s">
        <v>1267</v>
      </c>
      <c r="C10" s="253">
        <v>5</v>
      </c>
    </row>
    <row r="11" spans="1:4" ht="15.5" x14ac:dyDescent="0.35">
      <c r="A11" s="252" t="s">
        <v>1268</v>
      </c>
      <c r="B11" s="252" t="s">
        <v>1269</v>
      </c>
      <c r="C11" s="253">
        <v>5</v>
      </c>
    </row>
    <row r="12" spans="1:4" ht="15.5" x14ac:dyDescent="0.35">
      <c r="A12" s="252" t="s">
        <v>307</v>
      </c>
      <c r="B12" s="252" t="s">
        <v>1270</v>
      </c>
      <c r="C12" s="253">
        <v>2</v>
      </c>
    </row>
    <row r="13" spans="1:4" ht="15.5" x14ac:dyDescent="0.35">
      <c r="A13" s="252" t="s">
        <v>224</v>
      </c>
      <c r="B13" s="252" t="s">
        <v>1271</v>
      </c>
      <c r="C13" s="253">
        <v>5</v>
      </c>
    </row>
    <row r="14" spans="1:4" ht="15.5" x14ac:dyDescent="0.35">
      <c r="A14" s="252" t="s">
        <v>285</v>
      </c>
      <c r="B14" s="252" t="s">
        <v>1272</v>
      </c>
      <c r="C14" s="253">
        <v>4</v>
      </c>
    </row>
    <row r="15" spans="1:4" ht="15.5" x14ac:dyDescent="0.35">
      <c r="A15" s="252" t="s">
        <v>1273</v>
      </c>
      <c r="B15" s="252" t="s">
        <v>1274</v>
      </c>
      <c r="C15" s="253">
        <v>4</v>
      </c>
    </row>
    <row r="16" spans="1:4" ht="15.5" x14ac:dyDescent="0.35">
      <c r="A16" s="252" t="s">
        <v>1275</v>
      </c>
      <c r="B16" s="252" t="s">
        <v>1276</v>
      </c>
      <c r="C16" s="253">
        <v>1</v>
      </c>
    </row>
    <row r="17" spans="1:3" ht="15.5" x14ac:dyDescent="0.35">
      <c r="A17" s="252" t="s">
        <v>1277</v>
      </c>
      <c r="B17" s="252" t="s">
        <v>1278</v>
      </c>
      <c r="C17" s="253">
        <v>5</v>
      </c>
    </row>
    <row r="18" spans="1:3" ht="15.5" x14ac:dyDescent="0.35">
      <c r="A18" s="252" t="s">
        <v>1279</v>
      </c>
      <c r="B18" s="252" t="s">
        <v>1280</v>
      </c>
      <c r="C18" s="253">
        <v>8</v>
      </c>
    </row>
    <row r="19" spans="1:3" ht="15.5" x14ac:dyDescent="0.35">
      <c r="A19" s="252" t="s">
        <v>1281</v>
      </c>
      <c r="B19" s="252" t="s">
        <v>1282</v>
      </c>
      <c r="C19" s="253">
        <v>1</v>
      </c>
    </row>
    <row r="20" spans="1:3" ht="15.5" x14ac:dyDescent="0.35">
      <c r="A20" s="252" t="s">
        <v>1283</v>
      </c>
      <c r="B20" s="252" t="s">
        <v>1284</v>
      </c>
      <c r="C20" s="253">
        <v>8</v>
      </c>
    </row>
    <row r="21" spans="1:3" ht="15.5" x14ac:dyDescent="0.35">
      <c r="A21" s="252" t="s">
        <v>1285</v>
      </c>
      <c r="B21" s="252" t="s">
        <v>1286</v>
      </c>
      <c r="C21" s="253">
        <v>6</v>
      </c>
    </row>
    <row r="22" spans="1:3" ht="15.5" x14ac:dyDescent="0.35">
      <c r="A22" s="252" t="s">
        <v>1287</v>
      </c>
      <c r="B22" s="252" t="s">
        <v>1288</v>
      </c>
      <c r="C22" s="253">
        <v>7</v>
      </c>
    </row>
    <row r="23" spans="1:3" ht="15.5" x14ac:dyDescent="0.35">
      <c r="A23" s="252" t="s">
        <v>1289</v>
      </c>
      <c r="B23" s="252" t="s">
        <v>1290</v>
      </c>
      <c r="C23" s="253">
        <v>7</v>
      </c>
    </row>
    <row r="24" spans="1:3" ht="15.5" x14ac:dyDescent="0.35">
      <c r="A24" s="252" t="s">
        <v>1291</v>
      </c>
      <c r="B24" s="252" t="s">
        <v>1292</v>
      </c>
      <c r="C24" s="253">
        <v>7</v>
      </c>
    </row>
    <row r="25" spans="1:3" ht="15.5" x14ac:dyDescent="0.35">
      <c r="A25" s="252" t="s">
        <v>1293</v>
      </c>
      <c r="B25" s="252" t="s">
        <v>1294</v>
      </c>
      <c r="C25" s="253">
        <v>5</v>
      </c>
    </row>
    <row r="26" spans="1:3" ht="15.5" x14ac:dyDescent="0.35">
      <c r="A26" s="252" t="s">
        <v>1295</v>
      </c>
      <c r="B26" s="252" t="s">
        <v>1296</v>
      </c>
      <c r="C26" s="253">
        <v>5</v>
      </c>
    </row>
    <row r="27" spans="1:3" ht="15.5" x14ac:dyDescent="0.35">
      <c r="A27" s="252" t="s">
        <v>1297</v>
      </c>
      <c r="B27" s="252" t="s">
        <v>1298</v>
      </c>
      <c r="C27" s="253">
        <v>5</v>
      </c>
    </row>
    <row r="28" spans="1:3" ht="15.5" x14ac:dyDescent="0.35">
      <c r="A28" s="252" t="s">
        <v>1299</v>
      </c>
      <c r="B28" s="252" t="s">
        <v>1300</v>
      </c>
      <c r="C28" s="253">
        <v>6</v>
      </c>
    </row>
    <row r="29" spans="1:3" ht="15.5" x14ac:dyDescent="0.35">
      <c r="A29" s="252" t="s">
        <v>471</v>
      </c>
      <c r="B29" s="252" t="s">
        <v>1301</v>
      </c>
      <c r="C29" s="253">
        <v>6</v>
      </c>
    </row>
    <row r="30" spans="1:3" ht="15.5" x14ac:dyDescent="0.35">
      <c r="A30" s="252" t="s">
        <v>1302</v>
      </c>
      <c r="B30" s="252" t="s">
        <v>1303</v>
      </c>
      <c r="C30" s="253">
        <v>4</v>
      </c>
    </row>
    <row r="31" spans="1:3" ht="15.5" x14ac:dyDescent="0.35">
      <c r="A31" s="252" t="s">
        <v>171</v>
      </c>
      <c r="B31" s="252" t="s">
        <v>1304</v>
      </c>
      <c r="C31" s="253">
        <v>7</v>
      </c>
    </row>
    <row r="32" spans="1:3" ht="15.5" x14ac:dyDescent="0.35">
      <c r="A32" s="252" t="s">
        <v>1305</v>
      </c>
      <c r="B32" s="252" t="s">
        <v>1306</v>
      </c>
      <c r="C32" s="253">
        <v>5</v>
      </c>
    </row>
    <row r="33" spans="1:3" ht="15.5" x14ac:dyDescent="0.35">
      <c r="A33" s="252" t="s">
        <v>515</v>
      </c>
      <c r="B33" s="252" t="s">
        <v>1307</v>
      </c>
      <c r="C33" s="253">
        <v>5</v>
      </c>
    </row>
    <row r="34" spans="1:3" ht="15.5" x14ac:dyDescent="0.35">
      <c r="A34" s="252" t="s">
        <v>1308</v>
      </c>
      <c r="B34" s="252" t="s">
        <v>1309</v>
      </c>
      <c r="C34" s="253">
        <v>8</v>
      </c>
    </row>
    <row r="35" spans="1:3" ht="15.5" x14ac:dyDescent="0.35">
      <c r="A35" s="252" t="s">
        <v>1310</v>
      </c>
      <c r="B35" s="252" t="s">
        <v>1311</v>
      </c>
      <c r="C35" s="253">
        <v>1</v>
      </c>
    </row>
    <row r="36" spans="1:3" ht="15.5" x14ac:dyDescent="0.35">
      <c r="A36" s="252" t="s">
        <v>1312</v>
      </c>
      <c r="B36" s="252" t="s">
        <v>1313</v>
      </c>
      <c r="C36" s="253">
        <v>5</v>
      </c>
    </row>
    <row r="37" spans="1:3" ht="15.5" x14ac:dyDescent="0.35">
      <c r="A37" s="252" t="s">
        <v>1314</v>
      </c>
      <c r="B37" s="252" t="s">
        <v>1315</v>
      </c>
      <c r="C37" s="253">
        <v>8</v>
      </c>
    </row>
    <row r="38" spans="1:3" ht="15.5" x14ac:dyDescent="0.35">
      <c r="A38" s="252" t="s">
        <v>1316</v>
      </c>
      <c r="B38" s="252" t="s">
        <v>1317</v>
      </c>
      <c r="C38" s="253">
        <v>5</v>
      </c>
    </row>
    <row r="39" spans="1:3" ht="15.5" x14ac:dyDescent="0.35">
      <c r="A39" s="252" t="s">
        <v>154</v>
      </c>
      <c r="B39" s="252" t="s">
        <v>1318</v>
      </c>
      <c r="C39" s="253">
        <v>5</v>
      </c>
    </row>
    <row r="40" spans="1:3" ht="15.5" x14ac:dyDescent="0.35">
      <c r="A40" s="252" t="s">
        <v>1319</v>
      </c>
      <c r="B40" s="252" t="s">
        <v>1320</v>
      </c>
      <c r="C40" s="253">
        <v>2</v>
      </c>
    </row>
    <row r="41" spans="1:3" ht="15.5" x14ac:dyDescent="0.35">
      <c r="A41" s="252" t="s">
        <v>1321</v>
      </c>
      <c r="B41" s="252" t="s">
        <v>1322</v>
      </c>
      <c r="C41" s="253">
        <v>4</v>
      </c>
    </row>
    <row r="42" spans="1:3" ht="15.5" x14ac:dyDescent="0.35">
      <c r="A42" s="252" t="s">
        <v>1323</v>
      </c>
      <c r="B42" s="252" t="s">
        <v>1324</v>
      </c>
      <c r="C42" s="253">
        <v>5</v>
      </c>
    </row>
    <row r="43" spans="1:3" ht="15.5" x14ac:dyDescent="0.35">
      <c r="A43" s="252" t="s">
        <v>526</v>
      </c>
      <c r="B43" s="252" t="s">
        <v>1325</v>
      </c>
      <c r="C43" s="253">
        <v>5</v>
      </c>
    </row>
    <row r="44" spans="1:3" ht="15.5" x14ac:dyDescent="0.35">
      <c r="A44" s="252" t="s">
        <v>1326</v>
      </c>
      <c r="B44" s="252" t="s">
        <v>1327</v>
      </c>
      <c r="C44" s="253">
        <v>6</v>
      </c>
    </row>
    <row r="45" spans="1:3" ht="15.5" x14ac:dyDescent="0.35">
      <c r="A45" s="252" t="s">
        <v>1328</v>
      </c>
      <c r="B45" s="252" t="s">
        <v>1329</v>
      </c>
      <c r="C45" s="253">
        <v>5</v>
      </c>
    </row>
    <row r="46" spans="1:3" ht="15.5" x14ac:dyDescent="0.35">
      <c r="A46" s="252" t="s">
        <v>1330</v>
      </c>
      <c r="B46" s="252" t="s">
        <v>1331</v>
      </c>
      <c r="C46" s="253">
        <v>4</v>
      </c>
    </row>
    <row r="47" spans="1:3" ht="15.5" x14ac:dyDescent="0.35">
      <c r="A47" s="252" t="s">
        <v>1332</v>
      </c>
      <c r="B47" s="252" t="s">
        <v>1333</v>
      </c>
      <c r="C47" s="253">
        <v>5</v>
      </c>
    </row>
    <row r="48" spans="1:3" ht="15.5" x14ac:dyDescent="0.35">
      <c r="A48" s="252" t="s">
        <v>1334</v>
      </c>
      <c r="B48" s="252" t="s">
        <v>1335</v>
      </c>
      <c r="C48" s="253">
        <v>6</v>
      </c>
    </row>
    <row r="49" spans="1:3" ht="15.5" x14ac:dyDescent="0.35">
      <c r="A49" s="252" t="s">
        <v>1336</v>
      </c>
      <c r="B49" s="252" t="s">
        <v>1337</v>
      </c>
      <c r="C49" s="253">
        <v>7</v>
      </c>
    </row>
    <row r="50" spans="1:3" ht="15.5" x14ac:dyDescent="0.35">
      <c r="A50" s="252" t="s">
        <v>1338</v>
      </c>
      <c r="B50" s="252" t="s">
        <v>1339</v>
      </c>
      <c r="C50" s="253">
        <v>3</v>
      </c>
    </row>
    <row r="51" spans="1:3" ht="15.5" x14ac:dyDescent="0.35">
      <c r="A51" s="252" t="s">
        <v>1340</v>
      </c>
      <c r="B51" s="252" t="s">
        <v>1341</v>
      </c>
      <c r="C51" s="253">
        <v>6</v>
      </c>
    </row>
    <row r="52" spans="1:3" ht="15.5" x14ac:dyDescent="0.35">
      <c r="A52" s="252" t="s">
        <v>1342</v>
      </c>
      <c r="B52" s="252" t="s">
        <v>1343</v>
      </c>
      <c r="C52" s="253">
        <v>4</v>
      </c>
    </row>
    <row r="53" spans="1:3" ht="15.5" x14ac:dyDescent="0.35">
      <c r="A53" s="252" t="s">
        <v>1344</v>
      </c>
      <c r="B53" s="252" t="s">
        <v>1345</v>
      </c>
      <c r="C53" s="253">
        <v>5</v>
      </c>
    </row>
    <row r="54" spans="1:3" ht="15.5" x14ac:dyDescent="0.35">
      <c r="A54" s="252" t="s">
        <v>1346</v>
      </c>
      <c r="B54" s="252" t="s">
        <v>1347</v>
      </c>
      <c r="C54" s="253">
        <v>2</v>
      </c>
    </row>
    <row r="55" spans="1:3" ht="15.5" x14ac:dyDescent="0.35">
      <c r="A55" s="252" t="s">
        <v>1348</v>
      </c>
      <c r="B55" s="252" t="s">
        <v>1349</v>
      </c>
      <c r="C55" s="253">
        <v>2</v>
      </c>
    </row>
    <row r="56" spans="1:3" ht="15.5" x14ac:dyDescent="0.35">
      <c r="A56" s="252" t="s">
        <v>1350</v>
      </c>
      <c r="B56" s="252" t="s">
        <v>1351</v>
      </c>
      <c r="C56" s="253">
        <v>5</v>
      </c>
    </row>
    <row r="57" spans="1:3" ht="15.5" x14ac:dyDescent="0.35">
      <c r="A57" s="252" t="s">
        <v>1352</v>
      </c>
      <c r="B57" s="252" t="s">
        <v>1353</v>
      </c>
      <c r="C57" s="253">
        <v>5</v>
      </c>
    </row>
    <row r="58" spans="1:3" ht="31" x14ac:dyDescent="0.35">
      <c r="A58" s="252" t="s">
        <v>1354</v>
      </c>
      <c r="B58" s="252" t="s">
        <v>1355</v>
      </c>
      <c r="C58" s="253">
        <v>5</v>
      </c>
    </row>
    <row r="59" spans="1:3" ht="15.5" x14ac:dyDescent="0.35">
      <c r="A59" s="252" t="s">
        <v>1356</v>
      </c>
      <c r="B59" s="252" t="s">
        <v>1357</v>
      </c>
      <c r="C59" s="253">
        <v>5</v>
      </c>
    </row>
    <row r="60" spans="1:3" ht="15.5" x14ac:dyDescent="0.35">
      <c r="A60" s="252" t="s">
        <v>1358</v>
      </c>
      <c r="B60" s="252" t="s">
        <v>1359</v>
      </c>
      <c r="C60" s="253">
        <v>3</v>
      </c>
    </row>
    <row r="61" spans="1:3" ht="15.5" x14ac:dyDescent="0.35">
      <c r="A61" s="252" t="s">
        <v>1360</v>
      </c>
      <c r="B61" s="252" t="s">
        <v>1361</v>
      </c>
      <c r="C61" s="253">
        <v>6</v>
      </c>
    </row>
    <row r="62" spans="1:3" ht="15.5" x14ac:dyDescent="0.35">
      <c r="A62" s="252" t="s">
        <v>1362</v>
      </c>
      <c r="B62" s="252" t="s">
        <v>1363</v>
      </c>
      <c r="C62" s="253">
        <v>3</v>
      </c>
    </row>
    <row r="63" spans="1:3" ht="15.5" x14ac:dyDescent="0.35">
      <c r="A63" s="252" t="s">
        <v>1364</v>
      </c>
      <c r="B63" s="252" t="s">
        <v>1365</v>
      </c>
      <c r="C63" s="253">
        <v>4</v>
      </c>
    </row>
    <row r="64" spans="1:3" ht="31" x14ac:dyDescent="0.35">
      <c r="A64" s="252" t="s">
        <v>1366</v>
      </c>
      <c r="B64" s="252" t="s">
        <v>1367</v>
      </c>
      <c r="C64" s="253">
        <v>3</v>
      </c>
    </row>
    <row r="65" spans="1:3" ht="15.5" x14ac:dyDescent="0.35">
      <c r="A65" s="252" t="s">
        <v>1368</v>
      </c>
      <c r="B65" s="252" t="s">
        <v>1369</v>
      </c>
      <c r="C65" s="253">
        <v>3</v>
      </c>
    </row>
    <row r="66" spans="1:3" ht="31" x14ac:dyDescent="0.35">
      <c r="A66" s="252" t="s">
        <v>1370</v>
      </c>
      <c r="B66" s="252" t="s">
        <v>1371</v>
      </c>
      <c r="C66" s="253">
        <v>6</v>
      </c>
    </row>
    <row r="67" spans="1:3" ht="15.5" x14ac:dyDescent="0.35">
      <c r="A67" s="252" t="s">
        <v>1372</v>
      </c>
      <c r="B67" s="252" t="s">
        <v>1373</v>
      </c>
      <c r="C67" s="253">
        <v>6</v>
      </c>
    </row>
    <row r="68" spans="1:3" ht="31" x14ac:dyDescent="0.35">
      <c r="A68" s="252" t="s">
        <v>1374</v>
      </c>
      <c r="B68" s="252" t="s">
        <v>1375</v>
      </c>
      <c r="C68" s="253">
        <v>5</v>
      </c>
    </row>
    <row r="69" spans="1:3" ht="15.5" x14ac:dyDescent="0.35">
      <c r="A69" s="252" t="s">
        <v>1376</v>
      </c>
      <c r="B69" s="252" t="s">
        <v>1377</v>
      </c>
      <c r="C69" s="253">
        <v>3</v>
      </c>
    </row>
    <row r="70" spans="1:3" ht="15.5" x14ac:dyDescent="0.35">
      <c r="A70" s="252" t="s">
        <v>1378</v>
      </c>
      <c r="B70" s="252" t="s">
        <v>1270</v>
      </c>
      <c r="C70" s="253">
        <v>2</v>
      </c>
    </row>
    <row r="71" spans="1:3" ht="15.5" x14ac:dyDescent="0.35">
      <c r="A71" s="252" t="s">
        <v>1379</v>
      </c>
      <c r="B71" s="252" t="s">
        <v>1380</v>
      </c>
      <c r="C71" s="253">
        <v>3</v>
      </c>
    </row>
    <row r="72" spans="1:3" ht="15.5" x14ac:dyDescent="0.35">
      <c r="A72" s="252" t="s">
        <v>1381</v>
      </c>
      <c r="B72" s="252" t="s">
        <v>1382</v>
      </c>
      <c r="C72" s="253">
        <v>3</v>
      </c>
    </row>
    <row r="73" spans="1:3" ht="15.5" x14ac:dyDescent="0.35">
      <c r="A73" s="252" t="s">
        <v>1383</v>
      </c>
      <c r="B73" s="252" t="s">
        <v>1384</v>
      </c>
      <c r="C73" s="253">
        <v>3</v>
      </c>
    </row>
    <row r="74" spans="1:3" ht="15.5" x14ac:dyDescent="0.35">
      <c r="A74" s="252" t="s">
        <v>1385</v>
      </c>
      <c r="B74" s="252" t="s">
        <v>1386</v>
      </c>
      <c r="C74" s="253">
        <v>5</v>
      </c>
    </row>
    <row r="75" spans="1:3" ht="15.5" x14ac:dyDescent="0.35">
      <c r="A75" s="252" t="s">
        <v>1387</v>
      </c>
      <c r="B75" s="252" t="s">
        <v>1388</v>
      </c>
      <c r="C75" s="253">
        <v>3</v>
      </c>
    </row>
    <row r="76" spans="1:3" ht="15.5" x14ac:dyDescent="0.35">
      <c r="A76" s="252" t="s">
        <v>503</v>
      </c>
      <c r="B76" s="252" t="s">
        <v>1389</v>
      </c>
      <c r="C76" s="253">
        <v>6</v>
      </c>
    </row>
    <row r="77" spans="1:3" ht="15.5" x14ac:dyDescent="0.35">
      <c r="A77" s="252" t="s">
        <v>1390</v>
      </c>
      <c r="B77" s="252" t="s">
        <v>1391</v>
      </c>
      <c r="C77" s="253">
        <v>5</v>
      </c>
    </row>
    <row r="78" spans="1:3" ht="15.5" x14ac:dyDescent="0.35">
      <c r="A78" s="252" t="s">
        <v>1392</v>
      </c>
      <c r="B78" s="252" t="s">
        <v>1393</v>
      </c>
      <c r="C78" s="253">
        <v>4</v>
      </c>
    </row>
    <row r="79" spans="1:3" ht="15.5" x14ac:dyDescent="0.35">
      <c r="A79" s="252" t="s">
        <v>2246</v>
      </c>
      <c r="B79" s="252" t="s">
        <v>2247</v>
      </c>
      <c r="C79" s="253">
        <v>4</v>
      </c>
    </row>
    <row r="80" spans="1:3" ht="15.5" x14ac:dyDescent="0.35">
      <c r="A80" s="252" t="s">
        <v>2248</v>
      </c>
      <c r="B80" s="252" t="s">
        <v>2249</v>
      </c>
      <c r="C80" s="253">
        <v>4</v>
      </c>
    </row>
    <row r="81" spans="1:3" ht="15.5" x14ac:dyDescent="0.35">
      <c r="A81" s="252" t="s">
        <v>1394</v>
      </c>
      <c r="B81" s="252" t="s">
        <v>1395</v>
      </c>
      <c r="C81" s="253">
        <v>7</v>
      </c>
    </row>
    <row r="82" spans="1:3" ht="15.5" x14ac:dyDescent="0.35">
      <c r="A82" s="252" t="s">
        <v>1396</v>
      </c>
      <c r="B82" s="252" t="s">
        <v>1397</v>
      </c>
      <c r="C82" s="253">
        <v>6</v>
      </c>
    </row>
    <row r="83" spans="1:3" ht="15.5" x14ac:dyDescent="0.35">
      <c r="A83" s="252" t="s">
        <v>1398</v>
      </c>
      <c r="B83" s="252" t="s">
        <v>1399</v>
      </c>
      <c r="C83" s="253">
        <v>5</v>
      </c>
    </row>
    <row r="84" spans="1:3" ht="15.5" x14ac:dyDescent="0.35">
      <c r="A84" s="252" t="s">
        <v>1400</v>
      </c>
      <c r="B84" s="252" t="s">
        <v>1401</v>
      </c>
      <c r="C84" s="253">
        <v>3</v>
      </c>
    </row>
    <row r="85" spans="1:3" ht="15.5" x14ac:dyDescent="0.35">
      <c r="A85" s="252" t="s">
        <v>1402</v>
      </c>
      <c r="B85" s="252" t="s">
        <v>1403</v>
      </c>
      <c r="C85" s="253">
        <v>5</v>
      </c>
    </row>
    <row r="86" spans="1:3" ht="15.5" x14ac:dyDescent="0.35">
      <c r="A86" s="252" t="s">
        <v>1404</v>
      </c>
      <c r="B86" s="252" t="s">
        <v>1405</v>
      </c>
      <c r="C86" s="253">
        <v>4</v>
      </c>
    </row>
    <row r="87" spans="1:3" ht="15.5" x14ac:dyDescent="0.35">
      <c r="A87" s="252" t="s">
        <v>299</v>
      </c>
      <c r="B87" s="252" t="s">
        <v>1406</v>
      </c>
      <c r="C87" s="253">
        <v>2</v>
      </c>
    </row>
    <row r="88" spans="1:3" ht="15.5" x14ac:dyDescent="0.35">
      <c r="A88" s="252" t="s">
        <v>1407</v>
      </c>
      <c r="B88" s="252" t="s">
        <v>1408</v>
      </c>
      <c r="C88" s="253">
        <v>4</v>
      </c>
    </row>
    <row r="89" spans="1:3" ht="15.5" x14ac:dyDescent="0.35">
      <c r="A89" s="252" t="s">
        <v>1409</v>
      </c>
      <c r="B89" s="252" t="s">
        <v>1410</v>
      </c>
      <c r="C89" s="253">
        <v>4</v>
      </c>
    </row>
    <row r="90" spans="1:3" ht="15.5" x14ac:dyDescent="0.35">
      <c r="A90" s="252" t="s">
        <v>277</v>
      </c>
      <c r="B90" s="252" t="s">
        <v>1411</v>
      </c>
      <c r="C90" s="253">
        <v>4</v>
      </c>
    </row>
    <row r="91" spans="1:3" ht="15.5" x14ac:dyDescent="0.35">
      <c r="A91" s="252" t="s">
        <v>1412</v>
      </c>
      <c r="B91" s="252" t="s">
        <v>1270</v>
      </c>
      <c r="C91" s="253">
        <v>2</v>
      </c>
    </row>
    <row r="92" spans="1:3" ht="15.5" x14ac:dyDescent="0.35">
      <c r="A92" s="252" t="s">
        <v>1413</v>
      </c>
      <c r="B92" s="252" t="s">
        <v>1414</v>
      </c>
      <c r="C92" s="253">
        <v>3</v>
      </c>
    </row>
    <row r="93" spans="1:3" ht="15.5" x14ac:dyDescent="0.35">
      <c r="A93" s="252" t="s">
        <v>1415</v>
      </c>
      <c r="B93" s="252" t="s">
        <v>1416</v>
      </c>
      <c r="C93" s="253">
        <v>6</v>
      </c>
    </row>
    <row r="94" spans="1:3" ht="15.5" x14ac:dyDescent="0.35">
      <c r="A94" s="252" t="s">
        <v>1417</v>
      </c>
      <c r="B94" s="252" t="s">
        <v>1418</v>
      </c>
      <c r="C94" s="253">
        <v>3</v>
      </c>
    </row>
    <row r="95" spans="1:3" ht="15.5" x14ac:dyDescent="0.35">
      <c r="A95" s="252" t="s">
        <v>1419</v>
      </c>
      <c r="B95" s="252" t="s">
        <v>1420</v>
      </c>
      <c r="C95" s="253">
        <v>6</v>
      </c>
    </row>
    <row r="96" spans="1:3" ht="15.5" x14ac:dyDescent="0.35">
      <c r="A96" s="252" t="s">
        <v>1421</v>
      </c>
      <c r="B96" s="252" t="s">
        <v>1422</v>
      </c>
      <c r="C96" s="253">
        <v>5</v>
      </c>
    </row>
    <row r="97" spans="1:3" ht="15.5" x14ac:dyDescent="0.35">
      <c r="A97" s="252" t="s">
        <v>1423</v>
      </c>
      <c r="B97" s="252" t="s">
        <v>1424</v>
      </c>
      <c r="C97" s="253">
        <v>5</v>
      </c>
    </row>
    <row r="98" spans="1:3" ht="15.5" x14ac:dyDescent="0.35">
      <c r="A98" s="252" t="s">
        <v>583</v>
      </c>
      <c r="B98" s="252" t="s">
        <v>1425</v>
      </c>
      <c r="C98" s="253">
        <v>5</v>
      </c>
    </row>
    <row r="99" spans="1:3" ht="15.5" x14ac:dyDescent="0.35">
      <c r="A99" s="252" t="s">
        <v>1426</v>
      </c>
      <c r="B99" s="252" t="s">
        <v>1427</v>
      </c>
      <c r="C99" s="253">
        <v>3</v>
      </c>
    </row>
    <row r="100" spans="1:3" ht="15.5" x14ac:dyDescent="0.35">
      <c r="A100" s="252" t="s">
        <v>1428</v>
      </c>
      <c r="B100" s="252" t="s">
        <v>1429</v>
      </c>
      <c r="C100" s="253">
        <v>5</v>
      </c>
    </row>
    <row r="101" spans="1:3" ht="15.5" x14ac:dyDescent="0.35">
      <c r="A101" s="252" t="s">
        <v>1430</v>
      </c>
      <c r="B101" s="252" t="s">
        <v>1431</v>
      </c>
      <c r="C101" s="253">
        <v>2</v>
      </c>
    </row>
    <row r="102" spans="1:3" ht="15.5" x14ac:dyDescent="0.35">
      <c r="A102" s="252" t="s">
        <v>594</v>
      </c>
      <c r="B102" s="252" t="s">
        <v>1432</v>
      </c>
      <c r="C102" s="253">
        <v>5</v>
      </c>
    </row>
    <row r="103" spans="1:3" ht="15.5" x14ac:dyDescent="0.35">
      <c r="A103" s="252" t="s">
        <v>1433</v>
      </c>
      <c r="B103" s="252" t="s">
        <v>1434</v>
      </c>
      <c r="C103" s="253">
        <v>4</v>
      </c>
    </row>
    <row r="104" spans="1:3" ht="15.5" x14ac:dyDescent="0.35">
      <c r="A104" s="252" t="s">
        <v>570</v>
      </c>
      <c r="B104" s="252" t="s">
        <v>1435</v>
      </c>
      <c r="C104" s="253">
        <v>2</v>
      </c>
    </row>
    <row r="105" spans="1:3" ht="15.5" x14ac:dyDescent="0.35">
      <c r="A105" s="252" t="s">
        <v>1436</v>
      </c>
      <c r="B105" s="252" t="s">
        <v>1437</v>
      </c>
      <c r="C105" s="253">
        <v>2</v>
      </c>
    </row>
    <row r="106" spans="1:3" ht="15.5" x14ac:dyDescent="0.35">
      <c r="A106" s="252" t="s">
        <v>1438</v>
      </c>
      <c r="B106" s="252" t="s">
        <v>1439</v>
      </c>
      <c r="C106" s="253">
        <v>4</v>
      </c>
    </row>
    <row r="107" spans="1:3" ht="31" x14ac:dyDescent="0.35">
      <c r="A107" s="252" t="s">
        <v>1440</v>
      </c>
      <c r="B107" s="252" t="s">
        <v>1441</v>
      </c>
      <c r="C107" s="253">
        <v>5</v>
      </c>
    </row>
    <row r="108" spans="1:3" ht="15.5" x14ac:dyDescent="0.35">
      <c r="A108" s="252" t="s">
        <v>1442</v>
      </c>
      <c r="B108" s="252" t="s">
        <v>1443</v>
      </c>
      <c r="C108" s="253">
        <v>4</v>
      </c>
    </row>
    <row r="109" spans="1:3" ht="15.5" x14ac:dyDescent="0.35">
      <c r="A109" s="252" t="s">
        <v>1444</v>
      </c>
      <c r="B109" s="252" t="s">
        <v>1445</v>
      </c>
      <c r="C109" s="253">
        <v>4</v>
      </c>
    </row>
    <row r="110" spans="1:3" ht="15.5" x14ac:dyDescent="0.35">
      <c r="A110" s="252" t="s">
        <v>1446</v>
      </c>
      <c r="B110" s="252" t="s">
        <v>1270</v>
      </c>
      <c r="C110" s="253">
        <v>2</v>
      </c>
    </row>
    <row r="111" spans="1:3" ht="15.5" x14ac:dyDescent="0.35">
      <c r="A111" s="252" t="s">
        <v>1447</v>
      </c>
      <c r="B111" s="252" t="s">
        <v>1448</v>
      </c>
      <c r="C111" s="253">
        <v>4</v>
      </c>
    </row>
    <row r="112" spans="1:3" ht="15.5" x14ac:dyDescent="0.35">
      <c r="A112" s="252" t="s">
        <v>1449</v>
      </c>
      <c r="B112" s="252" t="s">
        <v>1450</v>
      </c>
      <c r="C112" s="253">
        <v>5</v>
      </c>
    </row>
    <row r="113" spans="1:3" ht="15.5" x14ac:dyDescent="0.35">
      <c r="A113" s="252" t="s">
        <v>1451</v>
      </c>
      <c r="B113" s="252" t="s">
        <v>1452</v>
      </c>
      <c r="C113" s="253">
        <v>2</v>
      </c>
    </row>
    <row r="114" spans="1:3" ht="15.5" x14ac:dyDescent="0.35">
      <c r="A114" s="252" t="s">
        <v>1453</v>
      </c>
      <c r="B114" s="252" t="s">
        <v>1454</v>
      </c>
      <c r="C114" s="253">
        <v>5</v>
      </c>
    </row>
    <row r="115" spans="1:3" ht="15.5" x14ac:dyDescent="0.35">
      <c r="A115" s="252" t="s">
        <v>1455</v>
      </c>
      <c r="B115" s="252" t="s">
        <v>1456</v>
      </c>
      <c r="C115" s="253">
        <v>6</v>
      </c>
    </row>
    <row r="116" spans="1:3" ht="15.5" x14ac:dyDescent="0.35">
      <c r="A116" s="252" t="s">
        <v>1457</v>
      </c>
      <c r="B116" s="252" t="s">
        <v>1458</v>
      </c>
      <c r="C116" s="253">
        <v>4</v>
      </c>
    </row>
    <row r="117" spans="1:3" ht="15.5" x14ac:dyDescent="0.35">
      <c r="A117" s="252" t="s">
        <v>1459</v>
      </c>
      <c r="B117" s="252" t="s">
        <v>1460</v>
      </c>
      <c r="C117" s="253">
        <v>5</v>
      </c>
    </row>
    <row r="118" spans="1:3" ht="15.5" x14ac:dyDescent="0.35">
      <c r="A118" s="252" t="s">
        <v>1461</v>
      </c>
      <c r="B118" s="252" t="s">
        <v>1462</v>
      </c>
      <c r="C118" s="253">
        <v>4</v>
      </c>
    </row>
    <row r="119" spans="1:3" ht="15.5" x14ac:dyDescent="0.35">
      <c r="A119" s="252" t="s">
        <v>1463</v>
      </c>
      <c r="B119" s="252" t="s">
        <v>1464</v>
      </c>
      <c r="C119" s="253">
        <v>2</v>
      </c>
    </row>
    <row r="120" spans="1:3" ht="15.5" x14ac:dyDescent="0.35">
      <c r="A120" s="252" t="s">
        <v>1465</v>
      </c>
      <c r="B120" s="252" t="s">
        <v>1466</v>
      </c>
      <c r="C120" s="253">
        <v>2</v>
      </c>
    </row>
    <row r="121" spans="1:3" ht="15.5" x14ac:dyDescent="0.35">
      <c r="A121" s="252" t="s">
        <v>1467</v>
      </c>
      <c r="B121" s="252" t="s">
        <v>1468</v>
      </c>
      <c r="C121" s="253">
        <v>3</v>
      </c>
    </row>
    <row r="122" spans="1:3" ht="15.5" x14ac:dyDescent="0.35">
      <c r="A122" s="252" t="s">
        <v>1469</v>
      </c>
      <c r="B122" s="252" t="s">
        <v>1470</v>
      </c>
      <c r="C122" s="253">
        <v>3</v>
      </c>
    </row>
    <row r="123" spans="1:3" ht="15.5" x14ac:dyDescent="0.35">
      <c r="A123" s="252" t="s">
        <v>1471</v>
      </c>
      <c r="B123" s="252" t="s">
        <v>1472</v>
      </c>
      <c r="C123" s="253">
        <v>5</v>
      </c>
    </row>
    <row r="124" spans="1:3" ht="15.5" x14ac:dyDescent="0.35">
      <c r="A124" s="252" t="s">
        <v>1473</v>
      </c>
      <c r="B124" s="252" t="s">
        <v>1474</v>
      </c>
      <c r="C124" s="253">
        <v>4</v>
      </c>
    </row>
    <row r="125" spans="1:3" ht="15.5" x14ac:dyDescent="0.35">
      <c r="A125" s="252" t="s">
        <v>1475</v>
      </c>
      <c r="B125" s="252" t="s">
        <v>1476</v>
      </c>
      <c r="C125" s="253">
        <v>6</v>
      </c>
    </row>
    <row r="126" spans="1:3" ht="15.5" x14ac:dyDescent="0.35">
      <c r="A126" s="252" t="s">
        <v>1477</v>
      </c>
      <c r="B126" s="252" t="s">
        <v>1478</v>
      </c>
      <c r="C126" s="253">
        <v>6</v>
      </c>
    </row>
    <row r="127" spans="1:3" ht="15.5" x14ac:dyDescent="0.35">
      <c r="A127" s="252" t="s">
        <v>1479</v>
      </c>
      <c r="B127" s="252" t="s">
        <v>1480</v>
      </c>
      <c r="C127" s="253">
        <v>6</v>
      </c>
    </row>
    <row r="128" spans="1:3" ht="31" x14ac:dyDescent="0.35">
      <c r="A128" s="252" t="s">
        <v>1481</v>
      </c>
      <c r="B128" s="252" t="s">
        <v>1482</v>
      </c>
      <c r="C128" s="253">
        <v>5</v>
      </c>
    </row>
    <row r="129" spans="1:3" ht="15.5" x14ac:dyDescent="0.35">
      <c r="A129" s="252" t="s">
        <v>1483</v>
      </c>
      <c r="B129" s="252" t="s">
        <v>1484</v>
      </c>
      <c r="C129" s="253">
        <v>5</v>
      </c>
    </row>
    <row r="130" spans="1:3" ht="15.5" x14ac:dyDescent="0.35">
      <c r="A130" s="252" t="s">
        <v>1485</v>
      </c>
      <c r="B130" s="252" t="s">
        <v>1486</v>
      </c>
      <c r="C130" s="253">
        <v>3</v>
      </c>
    </row>
    <row r="131" spans="1:3" ht="15.5" x14ac:dyDescent="0.35">
      <c r="A131" s="252" t="s">
        <v>388</v>
      </c>
      <c r="B131" s="252" t="s">
        <v>1487</v>
      </c>
      <c r="C131" s="253">
        <v>5</v>
      </c>
    </row>
    <row r="132" spans="1:3" ht="15.5" x14ac:dyDescent="0.35">
      <c r="A132" s="252" t="s">
        <v>1488</v>
      </c>
      <c r="B132" s="252" t="s">
        <v>1270</v>
      </c>
      <c r="C132" s="253">
        <v>2</v>
      </c>
    </row>
    <row r="133" spans="1:3" ht="15.5" x14ac:dyDescent="0.35">
      <c r="A133" s="252" t="s">
        <v>1489</v>
      </c>
      <c r="B133" s="252" t="s">
        <v>1490</v>
      </c>
      <c r="C133" s="253">
        <v>4</v>
      </c>
    </row>
    <row r="134" spans="1:3" ht="15.5" x14ac:dyDescent="0.35">
      <c r="A134" s="252" t="s">
        <v>1491</v>
      </c>
      <c r="B134" s="252" t="s">
        <v>1492</v>
      </c>
      <c r="C134" s="253">
        <v>1</v>
      </c>
    </row>
    <row r="135" spans="1:3" ht="15.5" x14ac:dyDescent="0.35">
      <c r="A135" s="252" t="s">
        <v>1493</v>
      </c>
      <c r="B135" s="252" t="s">
        <v>1494</v>
      </c>
      <c r="C135" s="253">
        <v>6</v>
      </c>
    </row>
    <row r="136" spans="1:3" ht="15.5" x14ac:dyDescent="0.35">
      <c r="A136" s="252" t="s">
        <v>1495</v>
      </c>
      <c r="B136" s="252" t="s">
        <v>1496</v>
      </c>
      <c r="C136" s="253">
        <v>5</v>
      </c>
    </row>
    <row r="137" spans="1:3" ht="15.5" x14ac:dyDescent="0.35">
      <c r="A137" s="252" t="s">
        <v>1497</v>
      </c>
      <c r="B137" s="252" t="s">
        <v>1498</v>
      </c>
      <c r="C137" s="253">
        <v>3</v>
      </c>
    </row>
    <row r="138" spans="1:3" ht="15.5" x14ac:dyDescent="0.35">
      <c r="A138" s="252" t="s">
        <v>1499</v>
      </c>
      <c r="B138" s="252" t="s">
        <v>1500</v>
      </c>
      <c r="C138" s="253">
        <v>3</v>
      </c>
    </row>
    <row r="139" spans="1:3" ht="15.5" x14ac:dyDescent="0.35">
      <c r="A139" s="252" t="s">
        <v>1501</v>
      </c>
      <c r="B139" s="252" t="s">
        <v>1502</v>
      </c>
      <c r="C139" s="253">
        <v>4</v>
      </c>
    </row>
    <row r="140" spans="1:3" ht="15.5" x14ac:dyDescent="0.35">
      <c r="A140" s="252" t="s">
        <v>1503</v>
      </c>
      <c r="B140" s="252" t="s">
        <v>1504</v>
      </c>
      <c r="C140" s="253">
        <v>4</v>
      </c>
    </row>
    <row r="141" spans="1:3" ht="15.5" x14ac:dyDescent="0.35">
      <c r="A141" s="252" t="s">
        <v>1505</v>
      </c>
      <c r="B141" s="252" t="s">
        <v>1506</v>
      </c>
      <c r="C141" s="253">
        <v>6</v>
      </c>
    </row>
    <row r="142" spans="1:3" ht="15.5" x14ac:dyDescent="0.35">
      <c r="A142" s="252" t="s">
        <v>1507</v>
      </c>
      <c r="B142" s="252" t="s">
        <v>1508</v>
      </c>
      <c r="C142" s="253">
        <v>3</v>
      </c>
    </row>
    <row r="143" spans="1:3" ht="15.5" x14ac:dyDescent="0.35">
      <c r="A143" s="252" t="s">
        <v>1509</v>
      </c>
      <c r="B143" s="252" t="s">
        <v>1510</v>
      </c>
      <c r="C143" s="253">
        <v>5</v>
      </c>
    </row>
    <row r="144" spans="1:3" ht="15.5" x14ac:dyDescent="0.35">
      <c r="A144" s="252" t="s">
        <v>1511</v>
      </c>
      <c r="B144" s="252" t="s">
        <v>1512</v>
      </c>
      <c r="C144" s="253">
        <v>6</v>
      </c>
    </row>
    <row r="145" spans="1:3" ht="15.5" x14ac:dyDescent="0.35">
      <c r="A145" s="252" t="s">
        <v>1513</v>
      </c>
      <c r="B145" s="252" t="s">
        <v>1514</v>
      </c>
      <c r="C145" s="253">
        <v>4</v>
      </c>
    </row>
    <row r="146" spans="1:3" ht="15.5" x14ac:dyDescent="0.35">
      <c r="A146" s="252" t="s">
        <v>1515</v>
      </c>
      <c r="B146" s="252" t="s">
        <v>1516</v>
      </c>
      <c r="C146" s="253">
        <v>5</v>
      </c>
    </row>
    <row r="147" spans="1:3" ht="15.5" x14ac:dyDescent="0.35">
      <c r="A147" s="252" t="s">
        <v>1517</v>
      </c>
      <c r="B147" s="252" t="s">
        <v>1518</v>
      </c>
      <c r="C147" s="253">
        <v>4</v>
      </c>
    </row>
    <row r="148" spans="1:3" ht="15.5" x14ac:dyDescent="0.35">
      <c r="A148" s="252" t="s">
        <v>1519</v>
      </c>
      <c r="B148" s="252" t="s">
        <v>1520</v>
      </c>
      <c r="C148" s="253">
        <v>4</v>
      </c>
    </row>
    <row r="149" spans="1:3" ht="15.5" x14ac:dyDescent="0.35">
      <c r="A149" s="252" t="s">
        <v>1521</v>
      </c>
      <c r="B149" s="252" t="s">
        <v>1522</v>
      </c>
      <c r="C149" s="253">
        <v>4</v>
      </c>
    </row>
    <row r="150" spans="1:3" ht="15.5" x14ac:dyDescent="0.35">
      <c r="A150" s="252" t="s">
        <v>1523</v>
      </c>
      <c r="B150" s="252" t="s">
        <v>1524</v>
      </c>
      <c r="C150" s="253">
        <v>5</v>
      </c>
    </row>
    <row r="151" spans="1:3" ht="15.5" x14ac:dyDescent="0.35">
      <c r="A151" s="252" t="s">
        <v>1525</v>
      </c>
      <c r="B151" s="252" t="s">
        <v>1526</v>
      </c>
      <c r="C151" s="253">
        <v>6</v>
      </c>
    </row>
    <row r="152" spans="1:3" ht="31" x14ac:dyDescent="0.35">
      <c r="A152" s="252" t="s">
        <v>1527</v>
      </c>
      <c r="B152" s="252" t="s">
        <v>1528</v>
      </c>
      <c r="C152" s="253">
        <v>5</v>
      </c>
    </row>
    <row r="153" spans="1:3" ht="15.5" x14ac:dyDescent="0.35">
      <c r="A153" s="252" t="s">
        <v>1529</v>
      </c>
      <c r="B153" s="252" t="s">
        <v>1530</v>
      </c>
      <c r="C153" s="253">
        <v>7</v>
      </c>
    </row>
    <row r="154" spans="1:3" ht="15.5" x14ac:dyDescent="0.35">
      <c r="A154" s="252" t="s">
        <v>1531</v>
      </c>
      <c r="B154" s="252" t="s">
        <v>1532</v>
      </c>
      <c r="C154" s="253">
        <v>6</v>
      </c>
    </row>
    <row r="155" spans="1:3" ht="15.5" x14ac:dyDescent="0.35">
      <c r="A155" s="252" t="s">
        <v>1533</v>
      </c>
      <c r="B155" s="252" t="s">
        <v>1534</v>
      </c>
      <c r="C155" s="253">
        <v>1</v>
      </c>
    </row>
    <row r="156" spans="1:3" ht="15.5" x14ac:dyDescent="0.35">
      <c r="A156" s="252" t="s">
        <v>344</v>
      </c>
      <c r="B156" s="252" t="s">
        <v>1535</v>
      </c>
      <c r="C156" s="253">
        <v>6</v>
      </c>
    </row>
    <row r="157" spans="1:3" ht="31" x14ac:dyDescent="0.35">
      <c r="A157" s="252" t="s">
        <v>1536</v>
      </c>
      <c r="B157" s="252" t="s">
        <v>1537</v>
      </c>
      <c r="C157" s="253">
        <v>6</v>
      </c>
    </row>
    <row r="158" spans="1:3" ht="31" x14ac:dyDescent="0.35">
      <c r="A158" s="252" t="s">
        <v>1538</v>
      </c>
      <c r="B158" s="252" t="s">
        <v>1539</v>
      </c>
      <c r="C158" s="253">
        <v>6</v>
      </c>
    </row>
    <row r="159" spans="1:3" ht="15.5" x14ac:dyDescent="0.35">
      <c r="A159" s="252" t="s">
        <v>1540</v>
      </c>
      <c r="B159" s="252" t="s">
        <v>1541</v>
      </c>
      <c r="C159" s="253">
        <v>4</v>
      </c>
    </row>
    <row r="160" spans="1:3" ht="15.5" x14ac:dyDescent="0.35">
      <c r="A160" s="252" t="s">
        <v>1542</v>
      </c>
      <c r="B160" s="252" t="s">
        <v>1543</v>
      </c>
      <c r="C160" s="253">
        <v>6</v>
      </c>
    </row>
    <row r="161" spans="1:3" ht="15.5" x14ac:dyDescent="0.35">
      <c r="A161" s="252" t="s">
        <v>1544</v>
      </c>
      <c r="B161" s="252" t="s">
        <v>1545</v>
      </c>
      <c r="C161" s="253">
        <v>3</v>
      </c>
    </row>
    <row r="162" spans="1:3" ht="15.5" x14ac:dyDescent="0.35">
      <c r="A162" s="252" t="s">
        <v>1546</v>
      </c>
      <c r="B162" s="252" t="s">
        <v>1547</v>
      </c>
      <c r="C162" s="253">
        <v>4</v>
      </c>
    </row>
    <row r="163" spans="1:3" ht="15.5" x14ac:dyDescent="0.35">
      <c r="A163" s="252" t="s">
        <v>1548</v>
      </c>
      <c r="B163" s="252" t="s">
        <v>1549</v>
      </c>
      <c r="C163" s="253">
        <v>5</v>
      </c>
    </row>
    <row r="164" spans="1:3" ht="31" x14ac:dyDescent="0.35">
      <c r="A164" s="252" t="s">
        <v>1550</v>
      </c>
      <c r="B164" s="252" t="s">
        <v>1551</v>
      </c>
      <c r="C164" s="253">
        <v>3</v>
      </c>
    </row>
    <row r="165" spans="1:3" ht="15.5" x14ac:dyDescent="0.35">
      <c r="A165" s="252" t="s">
        <v>1552</v>
      </c>
      <c r="B165" s="252" t="s">
        <v>1553</v>
      </c>
      <c r="C165" s="253">
        <v>5</v>
      </c>
    </row>
    <row r="166" spans="1:3" ht="15.5" x14ac:dyDescent="0.35">
      <c r="A166" s="252" t="s">
        <v>1554</v>
      </c>
      <c r="B166" s="252" t="s">
        <v>1555</v>
      </c>
      <c r="C166" s="253">
        <v>5</v>
      </c>
    </row>
    <row r="167" spans="1:3" ht="15.5" x14ac:dyDescent="0.35">
      <c r="A167" s="252" t="s">
        <v>1556</v>
      </c>
      <c r="B167" s="252" t="s">
        <v>1557</v>
      </c>
      <c r="C167" s="253">
        <v>5</v>
      </c>
    </row>
    <row r="168" spans="1:3" ht="15.5" x14ac:dyDescent="0.35">
      <c r="A168" s="252" t="s">
        <v>1558</v>
      </c>
      <c r="B168" s="252" t="s">
        <v>1559</v>
      </c>
      <c r="C168" s="253">
        <v>5</v>
      </c>
    </row>
    <row r="169" spans="1:3" ht="15.5" x14ac:dyDescent="0.35">
      <c r="A169" s="252" t="s">
        <v>1560</v>
      </c>
      <c r="B169" s="252" t="s">
        <v>1561</v>
      </c>
      <c r="C169" s="253">
        <v>5</v>
      </c>
    </row>
    <row r="170" spans="1:3" ht="15.5" x14ac:dyDescent="0.35">
      <c r="A170" s="252" t="s">
        <v>357</v>
      </c>
      <c r="B170" s="252" t="s">
        <v>1562</v>
      </c>
      <c r="C170" s="253">
        <v>5</v>
      </c>
    </row>
    <row r="171" spans="1:3" ht="15.5" x14ac:dyDescent="0.35">
      <c r="A171" s="252" t="s">
        <v>1563</v>
      </c>
      <c r="B171" s="252" t="s">
        <v>1564</v>
      </c>
      <c r="C171" s="253">
        <v>6</v>
      </c>
    </row>
    <row r="172" spans="1:3" ht="15.5" x14ac:dyDescent="0.35">
      <c r="A172" s="252" t="s">
        <v>1565</v>
      </c>
      <c r="B172" s="252" t="s">
        <v>1566</v>
      </c>
      <c r="C172" s="253">
        <v>4</v>
      </c>
    </row>
    <row r="173" spans="1:3" ht="15.5" x14ac:dyDescent="0.35">
      <c r="A173" s="252" t="s">
        <v>663</v>
      </c>
      <c r="B173" s="252" t="s">
        <v>1567</v>
      </c>
      <c r="C173" s="253">
        <v>3</v>
      </c>
    </row>
    <row r="174" spans="1:3" ht="15.5" x14ac:dyDescent="0.35">
      <c r="A174" s="252" t="s">
        <v>2250</v>
      </c>
      <c r="B174" s="252" t="s">
        <v>2251</v>
      </c>
      <c r="C174" s="253">
        <v>4</v>
      </c>
    </row>
    <row r="175" spans="1:3" ht="15.5" x14ac:dyDescent="0.35">
      <c r="A175" s="252" t="s">
        <v>1568</v>
      </c>
      <c r="B175" s="252" t="s">
        <v>1569</v>
      </c>
      <c r="C175" s="253">
        <v>6</v>
      </c>
    </row>
    <row r="176" spans="1:3" ht="31" x14ac:dyDescent="0.35">
      <c r="A176" s="252" t="s">
        <v>1570</v>
      </c>
      <c r="B176" s="252" t="s">
        <v>1571</v>
      </c>
      <c r="C176" s="253">
        <v>5</v>
      </c>
    </row>
    <row r="177" spans="1:3" ht="15.5" x14ac:dyDescent="0.35">
      <c r="A177" s="252" t="s">
        <v>1572</v>
      </c>
      <c r="B177" s="252" t="s">
        <v>1573</v>
      </c>
      <c r="C177" s="253">
        <v>3</v>
      </c>
    </row>
    <row r="178" spans="1:3" ht="15.5" x14ac:dyDescent="0.35">
      <c r="A178" s="252" t="s">
        <v>1574</v>
      </c>
      <c r="B178" s="252" t="s">
        <v>1575</v>
      </c>
      <c r="C178" s="253">
        <v>5</v>
      </c>
    </row>
    <row r="179" spans="1:3" ht="15.5" x14ac:dyDescent="0.35">
      <c r="A179" s="252" t="s">
        <v>1576</v>
      </c>
      <c r="B179" s="252" t="s">
        <v>1577</v>
      </c>
      <c r="C179" s="253">
        <v>5</v>
      </c>
    </row>
    <row r="180" spans="1:3" ht="15.5" x14ac:dyDescent="0.35">
      <c r="A180" s="252" t="s">
        <v>1578</v>
      </c>
      <c r="B180" s="252" t="s">
        <v>1579</v>
      </c>
      <c r="C180" s="253">
        <v>4</v>
      </c>
    </row>
    <row r="181" spans="1:3" ht="15.5" x14ac:dyDescent="0.35">
      <c r="A181" s="252" t="s">
        <v>1580</v>
      </c>
      <c r="B181" s="252" t="s">
        <v>1270</v>
      </c>
      <c r="C181" s="253">
        <v>2</v>
      </c>
    </row>
    <row r="182" spans="1:3" ht="15.5" x14ac:dyDescent="0.35">
      <c r="A182" s="252" t="s">
        <v>1581</v>
      </c>
      <c r="B182" s="252" t="s">
        <v>1582</v>
      </c>
      <c r="C182" s="253">
        <v>3</v>
      </c>
    </row>
    <row r="183" spans="1:3" ht="15.5" x14ac:dyDescent="0.35">
      <c r="A183" s="252" t="s">
        <v>1583</v>
      </c>
      <c r="B183" s="252" t="s">
        <v>1584</v>
      </c>
      <c r="C183" s="253">
        <v>3</v>
      </c>
    </row>
    <row r="184" spans="1:3" ht="15.5" x14ac:dyDescent="0.35">
      <c r="A184" s="252" t="s">
        <v>1585</v>
      </c>
      <c r="B184" s="252" t="s">
        <v>1586</v>
      </c>
      <c r="C184" s="253">
        <v>5</v>
      </c>
    </row>
    <row r="185" spans="1:3" ht="15.5" x14ac:dyDescent="0.35">
      <c r="A185" s="252" t="s">
        <v>1587</v>
      </c>
      <c r="B185" s="252" t="s">
        <v>1588</v>
      </c>
      <c r="C185" s="253">
        <v>5</v>
      </c>
    </row>
    <row r="186" spans="1:3" ht="15.5" x14ac:dyDescent="0.35">
      <c r="A186" s="252" t="s">
        <v>1589</v>
      </c>
      <c r="B186" s="252" t="s">
        <v>1590</v>
      </c>
      <c r="C186" s="253">
        <v>2</v>
      </c>
    </row>
    <row r="187" spans="1:3" ht="15.5" x14ac:dyDescent="0.35">
      <c r="A187" s="252" t="s">
        <v>1591</v>
      </c>
      <c r="B187" s="252" t="s">
        <v>1592</v>
      </c>
      <c r="C187" s="253">
        <v>3</v>
      </c>
    </row>
    <row r="188" spans="1:3" ht="15.5" x14ac:dyDescent="0.35">
      <c r="A188" s="252" t="s">
        <v>1593</v>
      </c>
      <c r="B188" s="252" t="s">
        <v>1594</v>
      </c>
      <c r="C188" s="253">
        <v>4</v>
      </c>
    </row>
    <row r="189" spans="1:3" ht="15.5" x14ac:dyDescent="0.35">
      <c r="A189" s="252" t="s">
        <v>1595</v>
      </c>
      <c r="B189" s="252" t="s">
        <v>1596</v>
      </c>
      <c r="C189" s="253">
        <v>2</v>
      </c>
    </row>
    <row r="190" spans="1:3" ht="15.5" x14ac:dyDescent="0.35">
      <c r="A190" s="252" t="s">
        <v>1597</v>
      </c>
      <c r="B190" s="252" t="s">
        <v>1598</v>
      </c>
      <c r="C190" s="253">
        <v>2</v>
      </c>
    </row>
    <row r="191" spans="1:3" ht="15.5" x14ac:dyDescent="0.35">
      <c r="A191" s="252" t="s">
        <v>1599</v>
      </c>
      <c r="B191" s="252" t="s">
        <v>1600</v>
      </c>
      <c r="C191" s="253">
        <v>5</v>
      </c>
    </row>
    <row r="192" spans="1:3" ht="15.5" x14ac:dyDescent="0.35">
      <c r="A192" s="252" t="s">
        <v>1601</v>
      </c>
      <c r="B192" s="252" t="s">
        <v>1270</v>
      </c>
      <c r="C192" s="253">
        <v>2</v>
      </c>
    </row>
    <row r="193" spans="1:3" ht="15.5" x14ac:dyDescent="0.35">
      <c r="A193" s="252" t="s">
        <v>1602</v>
      </c>
      <c r="B193" s="252" t="s">
        <v>1603</v>
      </c>
      <c r="C193" s="253">
        <v>3</v>
      </c>
    </row>
    <row r="194" spans="1:3" ht="31" x14ac:dyDescent="0.35">
      <c r="A194" s="252" t="s">
        <v>1604</v>
      </c>
      <c r="B194" s="252" t="s">
        <v>1605</v>
      </c>
      <c r="C194" s="253">
        <v>3</v>
      </c>
    </row>
    <row r="195" spans="1:3" ht="31" x14ac:dyDescent="0.35">
      <c r="A195" s="252" t="s">
        <v>1606</v>
      </c>
      <c r="B195" s="252" t="s">
        <v>1607</v>
      </c>
      <c r="C195" s="253">
        <v>3</v>
      </c>
    </row>
    <row r="196" spans="1:3" ht="15.5" x14ac:dyDescent="0.35">
      <c r="A196" s="252" t="s">
        <v>1608</v>
      </c>
      <c r="B196" s="252" t="s">
        <v>1609</v>
      </c>
      <c r="C196" s="253">
        <v>5</v>
      </c>
    </row>
    <row r="197" spans="1:3" ht="15.5" x14ac:dyDescent="0.35">
      <c r="A197" s="252" t="s">
        <v>1610</v>
      </c>
      <c r="B197" s="252" t="s">
        <v>1611</v>
      </c>
      <c r="C197" s="253">
        <v>4</v>
      </c>
    </row>
    <row r="198" spans="1:3" ht="15.5" x14ac:dyDescent="0.35">
      <c r="A198" s="252" t="s">
        <v>1612</v>
      </c>
      <c r="B198" s="252" t="s">
        <v>1270</v>
      </c>
      <c r="C198" s="253">
        <v>2</v>
      </c>
    </row>
    <row r="199" spans="1:3" ht="15.5" x14ac:dyDescent="0.35">
      <c r="A199" s="252" t="s">
        <v>1613</v>
      </c>
      <c r="B199" s="252" t="s">
        <v>1614</v>
      </c>
      <c r="C199" s="253">
        <v>1</v>
      </c>
    </row>
    <row r="200" spans="1:3" ht="15.5" x14ac:dyDescent="0.35">
      <c r="A200" s="252" t="s">
        <v>1615</v>
      </c>
      <c r="B200" s="252" t="s">
        <v>1616</v>
      </c>
      <c r="C200" s="253">
        <v>4</v>
      </c>
    </row>
    <row r="201" spans="1:3" ht="15.5" x14ac:dyDescent="0.35">
      <c r="A201" s="252" t="s">
        <v>1617</v>
      </c>
      <c r="B201" s="252" t="s">
        <v>1618</v>
      </c>
      <c r="C201" s="253">
        <v>3</v>
      </c>
    </row>
    <row r="202" spans="1:3" ht="15.5" x14ac:dyDescent="0.35">
      <c r="A202" s="252" t="s">
        <v>1619</v>
      </c>
      <c r="B202" s="252" t="s">
        <v>1620</v>
      </c>
      <c r="C202" s="253">
        <v>4</v>
      </c>
    </row>
    <row r="203" spans="1:3" ht="15.5" x14ac:dyDescent="0.35">
      <c r="A203" s="252" t="s">
        <v>1621</v>
      </c>
      <c r="B203" s="252" t="s">
        <v>1622</v>
      </c>
      <c r="C203" s="253">
        <v>4</v>
      </c>
    </row>
    <row r="204" spans="1:3" ht="15.5" x14ac:dyDescent="0.35">
      <c r="A204" s="252" t="s">
        <v>1623</v>
      </c>
      <c r="B204" s="252" t="s">
        <v>1624</v>
      </c>
      <c r="C204" s="253">
        <v>4</v>
      </c>
    </row>
    <row r="205" spans="1:3" ht="15.5" x14ac:dyDescent="0.35">
      <c r="A205" s="252" t="s">
        <v>1625</v>
      </c>
      <c r="B205" s="252" t="s">
        <v>1626</v>
      </c>
      <c r="C205" s="253">
        <v>2</v>
      </c>
    </row>
    <row r="206" spans="1:3" ht="15.5" x14ac:dyDescent="0.35">
      <c r="A206" s="252" t="s">
        <v>1627</v>
      </c>
      <c r="B206" s="252" t="s">
        <v>1628</v>
      </c>
      <c r="C206" s="253">
        <v>3</v>
      </c>
    </row>
    <row r="207" spans="1:3" ht="15.5" x14ac:dyDescent="0.35">
      <c r="A207" s="252" t="s">
        <v>1629</v>
      </c>
      <c r="B207" s="252" t="s">
        <v>1630</v>
      </c>
      <c r="C207" s="253">
        <v>4</v>
      </c>
    </row>
    <row r="208" spans="1:3" ht="15.5" x14ac:dyDescent="0.35">
      <c r="A208" s="252" t="s">
        <v>1631</v>
      </c>
      <c r="B208" s="252" t="s">
        <v>1632</v>
      </c>
      <c r="C208" s="253">
        <v>2</v>
      </c>
    </row>
    <row r="209" spans="1:3" ht="15.5" x14ac:dyDescent="0.35">
      <c r="A209" s="252" t="s">
        <v>1633</v>
      </c>
      <c r="B209" s="252" t="s">
        <v>1634</v>
      </c>
      <c r="C209" s="253">
        <v>4</v>
      </c>
    </row>
    <row r="210" spans="1:3" ht="15.5" x14ac:dyDescent="0.35">
      <c r="A210" s="252" t="s">
        <v>1635</v>
      </c>
      <c r="B210" s="252" t="s">
        <v>1636</v>
      </c>
      <c r="C210" s="253">
        <v>4</v>
      </c>
    </row>
    <row r="211" spans="1:3" ht="15.5" x14ac:dyDescent="0.35">
      <c r="A211" s="252" t="s">
        <v>1637</v>
      </c>
      <c r="B211" s="252" t="s">
        <v>1638</v>
      </c>
      <c r="C211" s="253">
        <v>4</v>
      </c>
    </row>
    <row r="212" spans="1:3" ht="15.5" x14ac:dyDescent="0.35">
      <c r="A212" s="252" t="s">
        <v>1639</v>
      </c>
      <c r="B212" s="252" t="s">
        <v>1640</v>
      </c>
      <c r="C212" s="253">
        <v>3</v>
      </c>
    </row>
    <row r="213" spans="1:3" ht="15.5" x14ac:dyDescent="0.35">
      <c r="A213" s="252" t="s">
        <v>1641</v>
      </c>
      <c r="B213" s="252" t="s">
        <v>1270</v>
      </c>
      <c r="C213" s="253">
        <v>2</v>
      </c>
    </row>
    <row r="214" spans="1:3" ht="15.5" x14ac:dyDescent="0.35">
      <c r="A214" s="252" t="s">
        <v>1642</v>
      </c>
      <c r="B214" s="252" t="s">
        <v>1643</v>
      </c>
      <c r="C214" s="253">
        <v>1</v>
      </c>
    </row>
    <row r="215" spans="1:3" ht="15.5" x14ac:dyDescent="0.35">
      <c r="A215" s="252" t="s">
        <v>1644</v>
      </c>
      <c r="B215" s="252" t="s">
        <v>1645</v>
      </c>
      <c r="C215" s="253">
        <v>4</v>
      </c>
    </row>
    <row r="216" spans="1:3" ht="15.5" x14ac:dyDescent="0.35">
      <c r="A216" s="252" t="s">
        <v>1646</v>
      </c>
      <c r="B216" s="252" t="s">
        <v>1647</v>
      </c>
      <c r="C216" s="253">
        <v>4</v>
      </c>
    </row>
    <row r="217" spans="1:3" ht="15.5" x14ac:dyDescent="0.35">
      <c r="A217" s="252" t="s">
        <v>1648</v>
      </c>
      <c r="B217" s="252" t="s">
        <v>1649</v>
      </c>
      <c r="C217" s="253">
        <v>4</v>
      </c>
    </row>
    <row r="218" spans="1:3" ht="31" x14ac:dyDescent="0.35">
      <c r="A218" s="252" t="s">
        <v>1650</v>
      </c>
      <c r="B218" s="252" t="s">
        <v>1651</v>
      </c>
      <c r="C218" s="253">
        <v>4</v>
      </c>
    </row>
    <row r="219" spans="1:3" ht="15.5" x14ac:dyDescent="0.35">
      <c r="A219" s="252" t="s">
        <v>1652</v>
      </c>
      <c r="B219" s="252" t="s">
        <v>1653</v>
      </c>
      <c r="C219" s="253">
        <v>2</v>
      </c>
    </row>
    <row r="220" spans="1:3" ht="15.5" x14ac:dyDescent="0.35">
      <c r="A220" s="252" t="s">
        <v>1654</v>
      </c>
      <c r="B220" s="252" t="s">
        <v>1655</v>
      </c>
      <c r="C220" s="253">
        <v>1</v>
      </c>
    </row>
    <row r="221" spans="1:3" ht="15.5" x14ac:dyDescent="0.35">
      <c r="A221" s="252" t="s">
        <v>1656</v>
      </c>
      <c r="B221" s="252" t="s">
        <v>1657</v>
      </c>
      <c r="C221" s="253">
        <v>1</v>
      </c>
    </row>
    <row r="222" spans="1:3" ht="31" x14ac:dyDescent="0.35">
      <c r="A222" s="252" t="s">
        <v>1658</v>
      </c>
      <c r="B222" s="252" t="s">
        <v>1659</v>
      </c>
      <c r="C222" s="253">
        <v>4</v>
      </c>
    </row>
    <row r="223" spans="1:3" ht="15.5" x14ac:dyDescent="0.35">
      <c r="A223" s="252" t="s">
        <v>1660</v>
      </c>
      <c r="B223" s="252" t="s">
        <v>1661</v>
      </c>
      <c r="C223" s="253">
        <v>7</v>
      </c>
    </row>
    <row r="224" spans="1:3" ht="15.5" x14ac:dyDescent="0.35">
      <c r="A224" s="252" t="s">
        <v>201</v>
      </c>
      <c r="B224" s="252" t="s">
        <v>1662</v>
      </c>
      <c r="C224" s="253">
        <v>5</v>
      </c>
    </row>
    <row r="225" spans="1:3" ht="15.5" x14ac:dyDescent="0.35">
      <c r="A225" s="252" t="s">
        <v>188</v>
      </c>
      <c r="B225" s="252" t="s">
        <v>1663</v>
      </c>
      <c r="C225" s="253">
        <v>6</v>
      </c>
    </row>
    <row r="226" spans="1:3" ht="15.5" x14ac:dyDescent="0.35">
      <c r="A226" s="252" t="s">
        <v>1664</v>
      </c>
      <c r="B226" s="252" t="s">
        <v>1665</v>
      </c>
      <c r="C226" s="253">
        <v>5</v>
      </c>
    </row>
    <row r="227" spans="1:3" ht="15.5" x14ac:dyDescent="0.35">
      <c r="A227" s="252" t="s">
        <v>1666</v>
      </c>
      <c r="B227" s="252" t="s">
        <v>1667</v>
      </c>
      <c r="C227" s="253">
        <v>2</v>
      </c>
    </row>
    <row r="228" spans="1:3" ht="15.5" x14ac:dyDescent="0.35">
      <c r="A228" s="252" t="s">
        <v>207</v>
      </c>
      <c r="B228" s="252" t="s">
        <v>1668</v>
      </c>
      <c r="C228" s="253">
        <v>3</v>
      </c>
    </row>
    <row r="229" spans="1:3" ht="15.5" x14ac:dyDescent="0.35">
      <c r="A229" s="252" t="s">
        <v>1669</v>
      </c>
      <c r="B229" s="252" t="s">
        <v>1670</v>
      </c>
      <c r="C229" s="253">
        <v>1</v>
      </c>
    </row>
    <row r="230" spans="1:3" ht="15.5" x14ac:dyDescent="0.35">
      <c r="A230" s="252" t="s">
        <v>1671</v>
      </c>
      <c r="B230" s="252" t="s">
        <v>1672</v>
      </c>
      <c r="C230" s="253">
        <v>7</v>
      </c>
    </row>
    <row r="231" spans="1:3" ht="15.5" x14ac:dyDescent="0.35">
      <c r="A231" s="252" t="s">
        <v>1673</v>
      </c>
      <c r="B231" s="252" t="s">
        <v>1674</v>
      </c>
      <c r="C231" s="253">
        <v>2</v>
      </c>
    </row>
    <row r="232" spans="1:3" ht="15.5" x14ac:dyDescent="0.35">
      <c r="A232" s="252" t="s">
        <v>1675</v>
      </c>
      <c r="B232" s="252" t="s">
        <v>1676</v>
      </c>
      <c r="C232" s="253">
        <v>5</v>
      </c>
    </row>
    <row r="233" spans="1:3" ht="15.5" x14ac:dyDescent="0.35">
      <c r="A233" s="252" t="s">
        <v>1677</v>
      </c>
      <c r="B233" s="252" t="s">
        <v>1270</v>
      </c>
      <c r="C233" s="253">
        <v>2</v>
      </c>
    </row>
    <row r="234" spans="1:3" ht="15.5" x14ac:dyDescent="0.35">
      <c r="A234" s="252" t="s">
        <v>1678</v>
      </c>
      <c r="B234" s="252" t="s">
        <v>1679</v>
      </c>
      <c r="C234" s="253">
        <v>6</v>
      </c>
    </row>
    <row r="235" spans="1:3" ht="15.5" x14ac:dyDescent="0.35">
      <c r="A235" s="252" t="s">
        <v>194</v>
      </c>
      <c r="B235" s="252" t="s">
        <v>1680</v>
      </c>
      <c r="C235" s="253">
        <v>4</v>
      </c>
    </row>
    <row r="236" spans="1:3" ht="15.5" x14ac:dyDescent="0.35">
      <c r="A236" s="252" t="s">
        <v>1681</v>
      </c>
      <c r="B236" s="252" t="s">
        <v>1682</v>
      </c>
      <c r="C236" s="253">
        <v>6</v>
      </c>
    </row>
    <row r="237" spans="1:3" ht="15.5" x14ac:dyDescent="0.35">
      <c r="A237" s="252" t="s">
        <v>1683</v>
      </c>
      <c r="B237" s="252" t="s">
        <v>1684</v>
      </c>
      <c r="C237" s="253">
        <v>4</v>
      </c>
    </row>
    <row r="238" spans="1:3" ht="15.5" x14ac:dyDescent="0.35">
      <c r="A238" s="252" t="s">
        <v>1685</v>
      </c>
      <c r="B238" s="252" t="s">
        <v>1686</v>
      </c>
      <c r="C238" s="253">
        <v>6</v>
      </c>
    </row>
    <row r="239" spans="1:3" ht="15.5" x14ac:dyDescent="0.35">
      <c r="A239" s="252" t="s">
        <v>1687</v>
      </c>
      <c r="B239" s="252" t="s">
        <v>1688</v>
      </c>
      <c r="C239" s="253">
        <v>4</v>
      </c>
    </row>
    <row r="240" spans="1:3" ht="15.5" x14ac:dyDescent="0.35">
      <c r="A240" s="252" t="s">
        <v>1689</v>
      </c>
      <c r="B240" s="252" t="s">
        <v>1690</v>
      </c>
      <c r="C240" s="253">
        <v>7</v>
      </c>
    </row>
    <row r="241" spans="1:3" ht="15.5" x14ac:dyDescent="0.35">
      <c r="A241" s="252" t="s">
        <v>1691</v>
      </c>
      <c r="B241" s="252" t="s">
        <v>1692</v>
      </c>
      <c r="C241" s="253">
        <v>8</v>
      </c>
    </row>
    <row r="242" spans="1:3" ht="15.5" x14ac:dyDescent="0.35">
      <c r="A242" s="252" t="s">
        <v>1693</v>
      </c>
      <c r="B242" s="252" t="s">
        <v>1694</v>
      </c>
      <c r="C242" s="253">
        <v>6</v>
      </c>
    </row>
    <row r="243" spans="1:3" ht="15.5" x14ac:dyDescent="0.35">
      <c r="A243" s="252" t="s">
        <v>538</v>
      </c>
      <c r="B243" s="252" t="s">
        <v>1695</v>
      </c>
      <c r="C243" s="253">
        <v>5</v>
      </c>
    </row>
    <row r="244" spans="1:3" ht="15.5" x14ac:dyDescent="0.35">
      <c r="A244" s="252" t="s">
        <v>1696</v>
      </c>
      <c r="B244" s="252" t="s">
        <v>1697</v>
      </c>
      <c r="C244" s="253">
        <v>6</v>
      </c>
    </row>
    <row r="245" spans="1:3" ht="31" x14ac:dyDescent="0.35">
      <c r="A245" s="252" t="s">
        <v>1698</v>
      </c>
      <c r="B245" s="252" t="s">
        <v>1699</v>
      </c>
      <c r="C245" s="253">
        <v>1</v>
      </c>
    </row>
    <row r="246" spans="1:3" ht="15.5" x14ac:dyDescent="0.35">
      <c r="A246" s="252" t="s">
        <v>1700</v>
      </c>
      <c r="B246" s="252" t="s">
        <v>1701</v>
      </c>
      <c r="C246" s="253">
        <v>4</v>
      </c>
    </row>
    <row r="247" spans="1:3" ht="15.5" x14ac:dyDescent="0.35">
      <c r="A247" s="252" t="s">
        <v>1702</v>
      </c>
      <c r="B247" s="252" t="s">
        <v>1703</v>
      </c>
      <c r="C247" s="253">
        <v>5</v>
      </c>
    </row>
    <row r="248" spans="1:3" ht="15.5" x14ac:dyDescent="0.35">
      <c r="A248" s="252" t="s">
        <v>1704</v>
      </c>
      <c r="B248" s="252" t="s">
        <v>1270</v>
      </c>
      <c r="C248" s="253">
        <v>2</v>
      </c>
    </row>
    <row r="249" spans="1:3" ht="15.5" x14ac:dyDescent="0.35">
      <c r="A249" s="252" t="s">
        <v>1705</v>
      </c>
      <c r="B249" s="252" t="s">
        <v>1706</v>
      </c>
      <c r="C249" s="253">
        <v>8</v>
      </c>
    </row>
    <row r="250" spans="1:3" ht="15.5" x14ac:dyDescent="0.35">
      <c r="A250" s="252" t="s">
        <v>1707</v>
      </c>
      <c r="B250" s="252" t="s">
        <v>1708</v>
      </c>
      <c r="C250" s="253">
        <v>8</v>
      </c>
    </row>
    <row r="251" spans="1:3" ht="31" x14ac:dyDescent="0.35">
      <c r="A251" s="252" t="s">
        <v>1709</v>
      </c>
      <c r="B251" s="252" t="s">
        <v>1710</v>
      </c>
      <c r="C251" s="253">
        <v>7</v>
      </c>
    </row>
    <row r="252" spans="1:3" ht="15.5" x14ac:dyDescent="0.35">
      <c r="A252" s="252" t="s">
        <v>1711</v>
      </c>
      <c r="B252" s="252" t="s">
        <v>1712</v>
      </c>
      <c r="C252" s="253">
        <v>5</v>
      </c>
    </row>
    <row r="253" spans="1:3" ht="15.5" x14ac:dyDescent="0.35">
      <c r="A253" s="252" t="s">
        <v>1713</v>
      </c>
      <c r="B253" s="252" t="s">
        <v>1714</v>
      </c>
      <c r="C253" s="253">
        <v>7</v>
      </c>
    </row>
    <row r="254" spans="1:3" ht="31" x14ac:dyDescent="0.35">
      <c r="A254" s="252" t="s">
        <v>1715</v>
      </c>
      <c r="B254" s="252" t="s">
        <v>1716</v>
      </c>
      <c r="C254" s="253">
        <v>4</v>
      </c>
    </row>
    <row r="255" spans="1:3" ht="15.5" x14ac:dyDescent="0.35">
      <c r="A255" s="252" t="s">
        <v>1717</v>
      </c>
      <c r="B255" s="252" t="s">
        <v>1718</v>
      </c>
      <c r="C255" s="253">
        <v>4</v>
      </c>
    </row>
    <row r="256" spans="1:3" ht="15.5" x14ac:dyDescent="0.35">
      <c r="A256" s="252" t="s">
        <v>1719</v>
      </c>
      <c r="B256" s="252" t="s">
        <v>1720</v>
      </c>
      <c r="C256" s="253">
        <v>5</v>
      </c>
    </row>
    <row r="257" spans="1:3" ht="15.5" x14ac:dyDescent="0.35">
      <c r="A257" s="252" t="s">
        <v>1721</v>
      </c>
      <c r="B257" s="252" t="s">
        <v>1722</v>
      </c>
      <c r="C257" s="253">
        <v>8</v>
      </c>
    </row>
    <row r="258" spans="1:3" ht="15.5" x14ac:dyDescent="0.35">
      <c r="A258" s="252" t="s">
        <v>1723</v>
      </c>
      <c r="B258" s="252" t="s">
        <v>1724</v>
      </c>
      <c r="C258" s="253">
        <v>4</v>
      </c>
    </row>
    <row r="259" spans="1:3" ht="15.5" x14ac:dyDescent="0.35">
      <c r="A259" s="252" t="s">
        <v>1725</v>
      </c>
      <c r="B259" s="252" t="s">
        <v>1270</v>
      </c>
      <c r="C259" s="253">
        <v>3</v>
      </c>
    </row>
    <row r="260" spans="1:3" ht="15.5" x14ac:dyDescent="0.35">
      <c r="A260" s="252" t="s">
        <v>1726</v>
      </c>
      <c r="B260" s="252" t="s">
        <v>1727</v>
      </c>
      <c r="C260" s="253">
        <v>5</v>
      </c>
    </row>
    <row r="261" spans="1:3" ht="15.5" x14ac:dyDescent="0.35">
      <c r="A261" s="252" t="s">
        <v>1728</v>
      </c>
      <c r="B261" s="252" t="s">
        <v>1729</v>
      </c>
      <c r="C261" s="253">
        <v>8</v>
      </c>
    </row>
    <row r="262" spans="1:3" ht="15.5" x14ac:dyDescent="0.35">
      <c r="A262" s="252" t="s">
        <v>1730</v>
      </c>
      <c r="B262" s="252" t="s">
        <v>1731</v>
      </c>
      <c r="C262" s="253">
        <v>5</v>
      </c>
    </row>
    <row r="263" spans="1:3" ht="15.5" x14ac:dyDescent="0.35">
      <c r="A263" s="252" t="s">
        <v>1732</v>
      </c>
      <c r="B263" s="252" t="s">
        <v>1733</v>
      </c>
      <c r="C263" s="253">
        <v>4</v>
      </c>
    </row>
    <row r="264" spans="1:3" ht="15.5" x14ac:dyDescent="0.35">
      <c r="A264" s="252" t="s">
        <v>1734</v>
      </c>
      <c r="B264" s="252" t="s">
        <v>1735</v>
      </c>
      <c r="C264" s="253">
        <v>4</v>
      </c>
    </row>
    <row r="265" spans="1:3" ht="15.5" x14ac:dyDescent="0.35">
      <c r="A265" s="252" t="s">
        <v>1736</v>
      </c>
      <c r="B265" s="252" t="s">
        <v>1737</v>
      </c>
      <c r="C265" s="253">
        <v>5</v>
      </c>
    </row>
    <row r="266" spans="1:3" ht="15.5" x14ac:dyDescent="0.35">
      <c r="A266" s="252" t="s">
        <v>1738</v>
      </c>
      <c r="B266" s="252" t="s">
        <v>1739</v>
      </c>
      <c r="C266" s="253">
        <v>6</v>
      </c>
    </row>
    <row r="267" spans="1:3" ht="15.5" x14ac:dyDescent="0.35">
      <c r="A267" s="252" t="s">
        <v>1740</v>
      </c>
      <c r="B267" s="252" t="s">
        <v>1741</v>
      </c>
      <c r="C267" s="253">
        <v>5</v>
      </c>
    </row>
    <row r="268" spans="1:3" ht="15.5" x14ac:dyDescent="0.35">
      <c r="A268" s="252" t="s">
        <v>1742</v>
      </c>
      <c r="B268" s="252" t="s">
        <v>1743</v>
      </c>
      <c r="C268" s="253">
        <v>6</v>
      </c>
    </row>
    <row r="269" spans="1:3" ht="31" x14ac:dyDescent="0.35">
      <c r="A269" s="252" t="s">
        <v>1744</v>
      </c>
      <c r="B269" s="252" t="s">
        <v>1745</v>
      </c>
      <c r="C269" s="253">
        <v>8</v>
      </c>
    </row>
    <row r="270" spans="1:3" ht="31" x14ac:dyDescent="0.35">
      <c r="A270" s="252" t="s">
        <v>1746</v>
      </c>
      <c r="B270" s="252" t="s">
        <v>1747</v>
      </c>
      <c r="C270" s="253">
        <v>7</v>
      </c>
    </row>
    <row r="271" spans="1:3" ht="15.5" x14ac:dyDescent="0.35">
      <c r="A271" s="252" t="s">
        <v>1748</v>
      </c>
      <c r="B271" s="252" t="s">
        <v>1749</v>
      </c>
      <c r="C271" s="253">
        <v>6</v>
      </c>
    </row>
    <row r="272" spans="1:3" ht="15.5" x14ac:dyDescent="0.35">
      <c r="A272" s="252" t="s">
        <v>1750</v>
      </c>
      <c r="B272" s="252" t="s">
        <v>1751</v>
      </c>
      <c r="C272" s="253">
        <v>8</v>
      </c>
    </row>
    <row r="273" spans="1:3" ht="31" x14ac:dyDescent="0.35">
      <c r="A273" s="252" t="s">
        <v>293</v>
      </c>
      <c r="B273" s="252" t="s">
        <v>1752</v>
      </c>
      <c r="C273" s="253">
        <v>4</v>
      </c>
    </row>
    <row r="274" spans="1:3" ht="15.5" x14ac:dyDescent="0.35">
      <c r="A274" s="252" t="s">
        <v>1753</v>
      </c>
      <c r="B274" s="252" t="s">
        <v>1754</v>
      </c>
      <c r="C274" s="253">
        <v>8</v>
      </c>
    </row>
    <row r="275" spans="1:3" ht="15.5" x14ac:dyDescent="0.35">
      <c r="A275" s="252" t="s">
        <v>1755</v>
      </c>
      <c r="B275" s="252" t="s">
        <v>1756</v>
      </c>
      <c r="C275" s="253">
        <v>6</v>
      </c>
    </row>
    <row r="276" spans="1:3" ht="15.5" x14ac:dyDescent="0.35">
      <c r="A276" s="252" t="s">
        <v>1757</v>
      </c>
      <c r="B276" s="252" t="s">
        <v>1758</v>
      </c>
      <c r="C276" s="253">
        <v>6</v>
      </c>
    </row>
    <row r="277" spans="1:3" ht="15.5" x14ac:dyDescent="0.35">
      <c r="A277" s="252" t="s">
        <v>1759</v>
      </c>
      <c r="B277" s="252" t="s">
        <v>1760</v>
      </c>
      <c r="C277" s="253">
        <v>6</v>
      </c>
    </row>
    <row r="278" spans="1:3" ht="15.5" x14ac:dyDescent="0.35">
      <c r="A278" s="252" t="s">
        <v>1761</v>
      </c>
      <c r="B278" s="252" t="s">
        <v>1762</v>
      </c>
      <c r="C278" s="253">
        <v>4</v>
      </c>
    </row>
    <row r="279" spans="1:3" ht="15.5" x14ac:dyDescent="0.35">
      <c r="A279" s="252" t="s">
        <v>1763</v>
      </c>
      <c r="B279" s="252" t="s">
        <v>1270</v>
      </c>
      <c r="C279" s="253">
        <v>2</v>
      </c>
    </row>
    <row r="280" spans="1:3" ht="15.5" x14ac:dyDescent="0.35">
      <c r="A280" s="252" t="s">
        <v>1764</v>
      </c>
      <c r="B280" s="252" t="s">
        <v>1765</v>
      </c>
      <c r="C280" s="253">
        <v>2</v>
      </c>
    </row>
    <row r="281" spans="1:3" ht="15.5" x14ac:dyDescent="0.35">
      <c r="A281" s="252" t="s">
        <v>1766</v>
      </c>
      <c r="B281" s="252" t="s">
        <v>1767</v>
      </c>
      <c r="C281" s="253">
        <v>5</v>
      </c>
    </row>
    <row r="282" spans="1:3" ht="15.5" x14ac:dyDescent="0.35">
      <c r="A282" s="252" t="s">
        <v>1768</v>
      </c>
      <c r="B282" s="252" t="s">
        <v>1769</v>
      </c>
      <c r="C282" s="253">
        <v>5</v>
      </c>
    </row>
    <row r="283" spans="1:3" ht="15.5" x14ac:dyDescent="0.35">
      <c r="A283" s="252" t="s">
        <v>1770</v>
      </c>
      <c r="B283" s="252" t="s">
        <v>1771</v>
      </c>
      <c r="C283" s="253">
        <v>4</v>
      </c>
    </row>
    <row r="284" spans="1:3" ht="31" x14ac:dyDescent="0.35">
      <c r="A284" s="252" t="s">
        <v>1772</v>
      </c>
      <c r="B284" s="252" t="s">
        <v>1773</v>
      </c>
      <c r="C284" s="253">
        <v>4</v>
      </c>
    </row>
    <row r="285" spans="1:3" ht="15.5" x14ac:dyDescent="0.35">
      <c r="A285" s="252" t="s">
        <v>1774</v>
      </c>
      <c r="B285" s="252" t="s">
        <v>1775</v>
      </c>
      <c r="C285" s="253">
        <v>8</v>
      </c>
    </row>
    <row r="286" spans="1:3" ht="31" x14ac:dyDescent="0.35">
      <c r="A286" s="252" t="s">
        <v>1776</v>
      </c>
      <c r="B286" s="252" t="s">
        <v>1777</v>
      </c>
      <c r="C286" s="253">
        <v>7</v>
      </c>
    </row>
    <row r="287" spans="1:3" ht="31" x14ac:dyDescent="0.35">
      <c r="A287" s="252" t="s">
        <v>1778</v>
      </c>
      <c r="B287" s="252" t="s">
        <v>1779</v>
      </c>
      <c r="C287" s="253">
        <v>6</v>
      </c>
    </row>
    <row r="288" spans="1:3" ht="31" x14ac:dyDescent="0.35">
      <c r="A288" s="252" t="s">
        <v>1780</v>
      </c>
      <c r="B288" s="252" t="s">
        <v>1781</v>
      </c>
      <c r="C288" s="253">
        <v>8</v>
      </c>
    </row>
    <row r="289" spans="1:3" ht="31" x14ac:dyDescent="0.35">
      <c r="A289" s="252" t="s">
        <v>1782</v>
      </c>
      <c r="B289" s="252" t="s">
        <v>1783</v>
      </c>
      <c r="C289" s="253">
        <v>7</v>
      </c>
    </row>
    <row r="290" spans="1:3" ht="15.5" x14ac:dyDescent="0.35">
      <c r="A290" s="252" t="s">
        <v>1784</v>
      </c>
      <c r="B290" s="252" t="s">
        <v>1785</v>
      </c>
      <c r="C290" s="253">
        <v>6</v>
      </c>
    </row>
    <row r="291" spans="1:3" ht="15.5" x14ac:dyDescent="0.35">
      <c r="A291" s="252" t="s">
        <v>1786</v>
      </c>
      <c r="B291" s="252" t="s">
        <v>1787</v>
      </c>
      <c r="C291" s="253">
        <v>4</v>
      </c>
    </row>
    <row r="292" spans="1:3" ht="15.5" x14ac:dyDescent="0.35">
      <c r="A292" s="252" t="s">
        <v>1788</v>
      </c>
      <c r="B292" s="252" t="s">
        <v>1789</v>
      </c>
      <c r="C292" s="253">
        <v>4</v>
      </c>
    </row>
    <row r="293" spans="1:3" ht="15.5" x14ac:dyDescent="0.35">
      <c r="A293" s="252" t="s">
        <v>1790</v>
      </c>
      <c r="B293" s="252" t="s">
        <v>1791</v>
      </c>
      <c r="C293" s="253">
        <v>5</v>
      </c>
    </row>
    <row r="294" spans="1:3" ht="15.5" x14ac:dyDescent="0.35">
      <c r="A294" s="252" t="s">
        <v>1792</v>
      </c>
      <c r="B294" s="252" t="s">
        <v>1793</v>
      </c>
      <c r="C294" s="253">
        <v>1</v>
      </c>
    </row>
    <row r="295" spans="1:3" ht="15.5" x14ac:dyDescent="0.35">
      <c r="A295" s="252" t="s">
        <v>1794</v>
      </c>
      <c r="B295" s="252" t="s">
        <v>1795</v>
      </c>
      <c r="C295" s="253">
        <v>4</v>
      </c>
    </row>
    <row r="296" spans="1:3" ht="15.5" x14ac:dyDescent="0.35">
      <c r="A296" s="252" t="s">
        <v>1796</v>
      </c>
      <c r="B296" s="252" t="s">
        <v>1797</v>
      </c>
      <c r="C296" s="253">
        <v>7</v>
      </c>
    </row>
    <row r="297" spans="1:3" ht="15.5" x14ac:dyDescent="0.35">
      <c r="A297" s="252" t="s">
        <v>1798</v>
      </c>
      <c r="B297" s="252" t="s">
        <v>1799</v>
      </c>
      <c r="C297" s="253">
        <v>6</v>
      </c>
    </row>
    <row r="298" spans="1:3" ht="15.5" x14ac:dyDescent="0.35">
      <c r="A298" s="252" t="s">
        <v>1800</v>
      </c>
      <c r="B298" s="252" t="s">
        <v>1801</v>
      </c>
      <c r="C298" s="253">
        <v>5</v>
      </c>
    </row>
    <row r="299" spans="1:3" ht="15.5" x14ac:dyDescent="0.35">
      <c r="A299" s="252" t="s">
        <v>1802</v>
      </c>
      <c r="B299" s="252" t="s">
        <v>1803</v>
      </c>
      <c r="C299" s="253">
        <v>5</v>
      </c>
    </row>
    <row r="300" spans="1:3" ht="15.5" x14ac:dyDescent="0.35">
      <c r="A300" s="252" t="s">
        <v>1804</v>
      </c>
      <c r="B300" s="252" t="s">
        <v>1805</v>
      </c>
      <c r="C300" s="253">
        <v>3</v>
      </c>
    </row>
    <row r="301" spans="1:3" ht="15.5" x14ac:dyDescent="0.35">
      <c r="A301" s="252" t="s">
        <v>1806</v>
      </c>
      <c r="B301" s="252" t="s">
        <v>1807</v>
      </c>
      <c r="C301" s="253">
        <v>6</v>
      </c>
    </row>
    <row r="302" spans="1:3" ht="15.5" x14ac:dyDescent="0.35">
      <c r="A302" s="252" t="s">
        <v>1808</v>
      </c>
      <c r="B302" s="252" t="s">
        <v>1809</v>
      </c>
      <c r="C302" s="253">
        <v>5</v>
      </c>
    </row>
    <row r="303" spans="1:3" ht="15.5" x14ac:dyDescent="0.35">
      <c r="A303" s="252" t="s">
        <v>1810</v>
      </c>
      <c r="B303" s="252" t="s">
        <v>1811</v>
      </c>
      <c r="C303" s="253">
        <v>5</v>
      </c>
    </row>
    <row r="304" spans="1:3" ht="15.5" x14ac:dyDescent="0.35">
      <c r="A304" s="252" t="s">
        <v>1812</v>
      </c>
      <c r="B304" s="252" t="s">
        <v>1813</v>
      </c>
      <c r="C304" s="253">
        <v>6</v>
      </c>
    </row>
    <row r="305" spans="1:3" ht="15.5" x14ac:dyDescent="0.35">
      <c r="A305" s="252" t="s">
        <v>1814</v>
      </c>
      <c r="B305" s="252" t="s">
        <v>1815</v>
      </c>
      <c r="C305" s="253">
        <v>5</v>
      </c>
    </row>
    <row r="306" spans="1:3" ht="15.5" x14ac:dyDescent="0.35">
      <c r="A306" s="252" t="s">
        <v>1816</v>
      </c>
      <c r="B306" s="252" t="s">
        <v>1817</v>
      </c>
      <c r="C306" s="253">
        <v>5</v>
      </c>
    </row>
    <row r="307" spans="1:3" ht="15.5" x14ac:dyDescent="0.35">
      <c r="A307" s="252" t="s">
        <v>1818</v>
      </c>
      <c r="B307" s="252" t="s">
        <v>1270</v>
      </c>
      <c r="C307" s="253">
        <v>2</v>
      </c>
    </row>
    <row r="308" spans="1:3" ht="15.5" x14ac:dyDescent="0.35">
      <c r="A308" s="252" t="s">
        <v>1819</v>
      </c>
      <c r="B308" s="252" t="s">
        <v>1820</v>
      </c>
      <c r="C308" s="253">
        <v>1</v>
      </c>
    </row>
    <row r="309" spans="1:3" ht="15.5" x14ac:dyDescent="0.35">
      <c r="A309" s="252" t="s">
        <v>163</v>
      </c>
      <c r="B309" s="252" t="s">
        <v>1821</v>
      </c>
      <c r="C309" s="253">
        <v>4</v>
      </c>
    </row>
    <row r="310" spans="1:3" ht="15.5" x14ac:dyDescent="0.35">
      <c r="A310" s="252" t="s">
        <v>1822</v>
      </c>
      <c r="B310" s="252" t="s">
        <v>1823</v>
      </c>
      <c r="C310" s="253">
        <v>5</v>
      </c>
    </row>
    <row r="311" spans="1:3" ht="15.5" x14ac:dyDescent="0.35">
      <c r="A311" s="252" t="s">
        <v>1824</v>
      </c>
      <c r="B311" s="252" t="s">
        <v>1825</v>
      </c>
      <c r="C311" s="253">
        <v>3</v>
      </c>
    </row>
    <row r="312" spans="1:3" ht="15.5" x14ac:dyDescent="0.35">
      <c r="A312" s="252" t="s">
        <v>1826</v>
      </c>
      <c r="B312" s="252" t="s">
        <v>1827</v>
      </c>
      <c r="C312" s="253">
        <v>6</v>
      </c>
    </row>
    <row r="313" spans="1:3" ht="15.5" x14ac:dyDescent="0.35">
      <c r="A313" s="252" t="s">
        <v>1828</v>
      </c>
      <c r="B313" s="252" t="s">
        <v>1829</v>
      </c>
      <c r="C313" s="253">
        <v>4</v>
      </c>
    </row>
    <row r="314" spans="1:3" ht="15.5" x14ac:dyDescent="0.35">
      <c r="A314" s="252" t="s">
        <v>408</v>
      </c>
      <c r="B314" s="252" t="s">
        <v>1830</v>
      </c>
      <c r="C314" s="253">
        <v>5</v>
      </c>
    </row>
    <row r="315" spans="1:3" ht="15.5" x14ac:dyDescent="0.35">
      <c r="A315" s="252" t="s">
        <v>1831</v>
      </c>
      <c r="B315" s="252" t="s">
        <v>1832</v>
      </c>
      <c r="C315" s="253">
        <v>4</v>
      </c>
    </row>
    <row r="316" spans="1:3" ht="15.5" x14ac:dyDescent="0.35">
      <c r="A316" s="252" t="s">
        <v>1833</v>
      </c>
      <c r="B316" s="252" t="s">
        <v>1834</v>
      </c>
      <c r="C316" s="253">
        <v>6</v>
      </c>
    </row>
    <row r="317" spans="1:3" ht="15.5" x14ac:dyDescent="0.35">
      <c r="A317" s="252" t="s">
        <v>1835</v>
      </c>
      <c r="B317" s="252" t="s">
        <v>1836</v>
      </c>
      <c r="C317" s="253">
        <v>6</v>
      </c>
    </row>
    <row r="318" spans="1:3" ht="15.5" x14ac:dyDescent="0.35">
      <c r="A318" s="252" t="s">
        <v>687</v>
      </c>
      <c r="B318" s="252" t="s">
        <v>1837</v>
      </c>
      <c r="C318" s="253">
        <v>4</v>
      </c>
    </row>
    <row r="319" spans="1:3" ht="15.5" x14ac:dyDescent="0.35">
      <c r="A319" s="252" t="s">
        <v>1838</v>
      </c>
      <c r="B319" s="252" t="s">
        <v>1839</v>
      </c>
      <c r="C319" s="253">
        <v>6</v>
      </c>
    </row>
    <row r="320" spans="1:3" ht="15.5" x14ac:dyDescent="0.35">
      <c r="A320" s="252" t="s">
        <v>1840</v>
      </c>
      <c r="B320" s="252" t="s">
        <v>1841</v>
      </c>
      <c r="C320" s="253">
        <v>3</v>
      </c>
    </row>
    <row r="321" spans="1:3" ht="15.5" x14ac:dyDescent="0.35">
      <c r="A321" s="252" t="s">
        <v>1842</v>
      </c>
      <c r="B321" s="252" t="s">
        <v>1843</v>
      </c>
      <c r="C321" s="253">
        <v>5</v>
      </c>
    </row>
    <row r="322" spans="1:3" ht="15.5" x14ac:dyDescent="0.35">
      <c r="A322" s="252" t="s">
        <v>1844</v>
      </c>
      <c r="B322" s="252" t="s">
        <v>1845</v>
      </c>
      <c r="C322" s="253">
        <v>4</v>
      </c>
    </row>
    <row r="323" spans="1:3" ht="15.5" x14ac:dyDescent="0.35">
      <c r="A323" s="252" t="s">
        <v>1846</v>
      </c>
      <c r="B323" s="252" t="s">
        <v>1847</v>
      </c>
      <c r="C323" s="253">
        <v>3</v>
      </c>
    </row>
    <row r="324" spans="1:3" ht="15.5" x14ac:dyDescent="0.35">
      <c r="A324" s="252" t="s">
        <v>1848</v>
      </c>
      <c r="B324" s="252" t="s">
        <v>1849</v>
      </c>
      <c r="C324" s="253">
        <v>4</v>
      </c>
    </row>
    <row r="325" spans="1:3" ht="15.5" x14ac:dyDescent="0.35">
      <c r="A325" s="252" t="s">
        <v>1850</v>
      </c>
      <c r="B325" s="252" t="s">
        <v>1851</v>
      </c>
      <c r="C325" s="253">
        <v>5</v>
      </c>
    </row>
    <row r="326" spans="1:3" ht="15.5" x14ac:dyDescent="0.35">
      <c r="A326" s="252" t="s">
        <v>1852</v>
      </c>
      <c r="B326" s="252" t="s">
        <v>1853</v>
      </c>
      <c r="C326" s="253">
        <v>4</v>
      </c>
    </row>
    <row r="327" spans="1:3" ht="15.5" x14ac:dyDescent="0.35">
      <c r="A327" s="252" t="s">
        <v>1854</v>
      </c>
      <c r="B327" s="252" t="s">
        <v>1855</v>
      </c>
      <c r="C327" s="253">
        <v>5</v>
      </c>
    </row>
    <row r="328" spans="1:3" ht="15.5" x14ac:dyDescent="0.35">
      <c r="A328" s="252" t="s">
        <v>1856</v>
      </c>
      <c r="B328" s="252" t="s">
        <v>1857</v>
      </c>
      <c r="C328" s="253">
        <v>4</v>
      </c>
    </row>
    <row r="329" spans="1:3" ht="15.5" x14ac:dyDescent="0.35">
      <c r="A329" s="252" t="s">
        <v>1858</v>
      </c>
      <c r="B329" s="252" t="s">
        <v>1859</v>
      </c>
      <c r="C329" s="253">
        <v>4</v>
      </c>
    </row>
    <row r="330" spans="1:3" ht="15.5" x14ac:dyDescent="0.35">
      <c r="A330" s="252" t="s">
        <v>1860</v>
      </c>
      <c r="B330" s="252" t="s">
        <v>1861</v>
      </c>
      <c r="C330" s="253">
        <v>5</v>
      </c>
    </row>
    <row r="331" spans="1:3" ht="15.5" x14ac:dyDescent="0.35">
      <c r="A331" s="252" t="s">
        <v>1862</v>
      </c>
      <c r="B331" s="252" t="s">
        <v>1863</v>
      </c>
      <c r="C331" s="253">
        <v>6</v>
      </c>
    </row>
    <row r="332" spans="1:3" ht="15.5" x14ac:dyDescent="0.35">
      <c r="A332" s="252" t="s">
        <v>1864</v>
      </c>
      <c r="B332" s="252" t="s">
        <v>1865</v>
      </c>
      <c r="C332" s="253">
        <v>5</v>
      </c>
    </row>
    <row r="333" spans="1:3" ht="15.5" x14ac:dyDescent="0.35">
      <c r="A333" s="252" t="s">
        <v>460</v>
      </c>
      <c r="B333" s="252" t="s">
        <v>1866</v>
      </c>
      <c r="C333" s="253">
        <v>5</v>
      </c>
    </row>
    <row r="334" spans="1:3" ht="15.5" x14ac:dyDescent="0.35">
      <c r="A334" s="252" t="s">
        <v>1867</v>
      </c>
      <c r="B334" s="252" t="s">
        <v>1868</v>
      </c>
      <c r="C334" s="253">
        <v>6</v>
      </c>
    </row>
    <row r="335" spans="1:3" ht="15.5" x14ac:dyDescent="0.35">
      <c r="A335" s="252" t="s">
        <v>1869</v>
      </c>
      <c r="B335" s="252" t="s">
        <v>1870</v>
      </c>
      <c r="C335" s="253">
        <v>5</v>
      </c>
    </row>
    <row r="336" spans="1:3" ht="15.5" x14ac:dyDescent="0.35">
      <c r="A336" s="252" t="s">
        <v>1871</v>
      </c>
      <c r="B336" s="252" t="s">
        <v>1872</v>
      </c>
      <c r="C336" s="253">
        <v>5</v>
      </c>
    </row>
    <row r="337" spans="1:3" ht="15.5" x14ac:dyDescent="0.35">
      <c r="A337" s="252" t="s">
        <v>1873</v>
      </c>
      <c r="B337" s="252" t="s">
        <v>1874</v>
      </c>
      <c r="C337" s="253">
        <v>6</v>
      </c>
    </row>
    <row r="338" spans="1:3" ht="15.5" x14ac:dyDescent="0.35">
      <c r="A338" s="252" t="s">
        <v>1875</v>
      </c>
      <c r="B338" s="252" t="s">
        <v>1876</v>
      </c>
      <c r="C338" s="253">
        <v>6</v>
      </c>
    </row>
    <row r="339" spans="1:3" ht="15.5" x14ac:dyDescent="0.35">
      <c r="A339" s="252" t="s">
        <v>216</v>
      </c>
      <c r="B339" s="252" t="s">
        <v>1877</v>
      </c>
      <c r="C339" s="253">
        <v>6</v>
      </c>
    </row>
    <row r="340" spans="1:3" ht="15.5" x14ac:dyDescent="0.35">
      <c r="A340" s="252" t="s">
        <v>1878</v>
      </c>
      <c r="B340" s="252" t="s">
        <v>1879</v>
      </c>
      <c r="C340" s="253">
        <v>6</v>
      </c>
    </row>
    <row r="341" spans="1:3" ht="15.5" x14ac:dyDescent="0.35">
      <c r="A341" s="252" t="s">
        <v>2252</v>
      </c>
      <c r="B341" s="252" t="s">
        <v>2253</v>
      </c>
      <c r="C341" s="253">
        <v>5</v>
      </c>
    </row>
    <row r="342" spans="1:3" ht="15.5" x14ac:dyDescent="0.35">
      <c r="A342" s="252" t="s">
        <v>2254</v>
      </c>
      <c r="B342" s="252" t="s">
        <v>2255</v>
      </c>
      <c r="C342" s="253">
        <v>4</v>
      </c>
    </row>
    <row r="343" spans="1:3" ht="15.5" x14ac:dyDescent="0.35">
      <c r="A343" s="252" t="s">
        <v>1880</v>
      </c>
      <c r="B343" s="252" t="s">
        <v>1881</v>
      </c>
      <c r="C343" s="253">
        <v>6</v>
      </c>
    </row>
    <row r="344" spans="1:3" ht="15.5" x14ac:dyDescent="0.35">
      <c r="A344" s="252" t="s">
        <v>1882</v>
      </c>
      <c r="B344" s="252" t="s">
        <v>1883</v>
      </c>
      <c r="C344" s="253">
        <v>5</v>
      </c>
    </row>
    <row r="345" spans="1:3" ht="15.5" x14ac:dyDescent="0.35">
      <c r="A345" s="252" t="s">
        <v>1884</v>
      </c>
      <c r="B345" s="252" t="s">
        <v>1885</v>
      </c>
      <c r="C345" s="253">
        <v>6</v>
      </c>
    </row>
    <row r="346" spans="1:3" ht="15.5" x14ac:dyDescent="0.35">
      <c r="A346" s="252" t="s">
        <v>1886</v>
      </c>
      <c r="B346" s="252" t="s">
        <v>1887</v>
      </c>
      <c r="C346" s="253">
        <v>6</v>
      </c>
    </row>
    <row r="347" spans="1:3" ht="15.5" x14ac:dyDescent="0.35">
      <c r="A347" s="252" t="s">
        <v>1888</v>
      </c>
      <c r="B347" s="252" t="s">
        <v>1889</v>
      </c>
      <c r="C347" s="253">
        <v>4</v>
      </c>
    </row>
    <row r="348" spans="1:3" ht="15.5" x14ac:dyDescent="0.35">
      <c r="A348" s="252" t="s">
        <v>1890</v>
      </c>
      <c r="B348" s="252" t="s">
        <v>1891</v>
      </c>
      <c r="C348" s="253">
        <v>5</v>
      </c>
    </row>
    <row r="349" spans="1:3" ht="15.5" x14ac:dyDescent="0.35">
      <c r="A349" s="252" t="s">
        <v>1892</v>
      </c>
      <c r="B349" s="252" t="s">
        <v>1893</v>
      </c>
      <c r="C349" s="253">
        <v>4</v>
      </c>
    </row>
    <row r="350" spans="1:3" ht="15.5" x14ac:dyDescent="0.35">
      <c r="A350" s="252" t="s">
        <v>1894</v>
      </c>
      <c r="B350" s="252" t="s">
        <v>1895</v>
      </c>
      <c r="C350" s="253">
        <v>3</v>
      </c>
    </row>
    <row r="351" spans="1:3" ht="15.5" x14ac:dyDescent="0.35">
      <c r="A351" s="252" t="s">
        <v>1896</v>
      </c>
      <c r="B351" s="252" t="s">
        <v>1897</v>
      </c>
      <c r="C351" s="253">
        <v>2</v>
      </c>
    </row>
    <row r="352" spans="1:3" ht="15.5" x14ac:dyDescent="0.35">
      <c r="A352" s="252" t="s">
        <v>1898</v>
      </c>
      <c r="B352" s="252" t="s">
        <v>1899</v>
      </c>
      <c r="C352" s="253">
        <v>3</v>
      </c>
    </row>
    <row r="353" spans="1:3" ht="15.5" x14ac:dyDescent="0.35">
      <c r="A353" s="252" t="s">
        <v>1900</v>
      </c>
      <c r="B353" s="252" t="s">
        <v>1270</v>
      </c>
      <c r="C353" s="253">
        <v>2</v>
      </c>
    </row>
    <row r="354" spans="1:3" ht="15.5" x14ac:dyDescent="0.35">
      <c r="A354" s="252" t="s">
        <v>1901</v>
      </c>
      <c r="B354" s="252" t="s">
        <v>1902</v>
      </c>
      <c r="C354" s="253">
        <v>7</v>
      </c>
    </row>
    <row r="355" spans="1:3" ht="15.5" x14ac:dyDescent="0.35">
      <c r="A355" s="252" t="s">
        <v>1903</v>
      </c>
      <c r="B355" s="252" t="s">
        <v>1904</v>
      </c>
      <c r="C355" s="253">
        <v>6</v>
      </c>
    </row>
    <row r="356" spans="1:3" ht="15.5" x14ac:dyDescent="0.35">
      <c r="A356" s="252" t="s">
        <v>1905</v>
      </c>
      <c r="B356" s="252" t="s">
        <v>1906</v>
      </c>
      <c r="C356" s="253">
        <v>7</v>
      </c>
    </row>
    <row r="357" spans="1:3" ht="15.5" x14ac:dyDescent="0.35">
      <c r="A357" s="252" t="s">
        <v>1907</v>
      </c>
      <c r="B357" s="252" t="s">
        <v>1908</v>
      </c>
      <c r="C357" s="253">
        <v>5</v>
      </c>
    </row>
    <row r="358" spans="1:3" ht="15.5" x14ac:dyDescent="0.35">
      <c r="A358" s="252" t="s">
        <v>1909</v>
      </c>
      <c r="B358" s="252" t="s">
        <v>1910</v>
      </c>
      <c r="C358" s="253">
        <v>5</v>
      </c>
    </row>
    <row r="359" spans="1:3" ht="15.5" x14ac:dyDescent="0.35">
      <c r="A359" s="252" t="s">
        <v>1911</v>
      </c>
      <c r="B359" s="252" t="s">
        <v>1912</v>
      </c>
      <c r="C359" s="253">
        <v>6</v>
      </c>
    </row>
    <row r="360" spans="1:3" ht="15.5" x14ac:dyDescent="0.35">
      <c r="A360" s="252" t="s">
        <v>1913</v>
      </c>
      <c r="B360" s="252" t="s">
        <v>1914</v>
      </c>
      <c r="C360" s="253">
        <v>5</v>
      </c>
    </row>
    <row r="361" spans="1:3" ht="15.5" x14ac:dyDescent="0.35">
      <c r="A361" s="252" t="s">
        <v>1915</v>
      </c>
      <c r="B361" s="252" t="s">
        <v>1916</v>
      </c>
      <c r="C361" s="253">
        <v>4</v>
      </c>
    </row>
    <row r="362" spans="1:3" ht="15.5" x14ac:dyDescent="0.35">
      <c r="A362" s="252" t="s">
        <v>608</v>
      </c>
      <c r="B362" s="252" t="s">
        <v>1917</v>
      </c>
      <c r="C362" s="253">
        <v>2</v>
      </c>
    </row>
    <row r="363" spans="1:3" ht="15.5" x14ac:dyDescent="0.35">
      <c r="A363" s="252" t="s">
        <v>1918</v>
      </c>
      <c r="B363" s="252" t="s">
        <v>1919</v>
      </c>
      <c r="C363" s="253">
        <v>4</v>
      </c>
    </row>
    <row r="364" spans="1:3" ht="15.5" x14ac:dyDescent="0.35">
      <c r="A364" s="252" t="s">
        <v>1920</v>
      </c>
      <c r="B364" s="252" t="s">
        <v>1921</v>
      </c>
      <c r="C364" s="253">
        <v>4</v>
      </c>
    </row>
    <row r="365" spans="1:3" ht="15.5" x14ac:dyDescent="0.35">
      <c r="A365" s="252" t="s">
        <v>1922</v>
      </c>
      <c r="B365" s="252" t="s">
        <v>1923</v>
      </c>
      <c r="C365" s="253">
        <v>5</v>
      </c>
    </row>
    <row r="366" spans="1:3" ht="15.5" x14ac:dyDescent="0.35">
      <c r="A366" s="252" t="s">
        <v>1924</v>
      </c>
      <c r="B366" s="252" t="s">
        <v>1925</v>
      </c>
      <c r="C366" s="253">
        <v>2</v>
      </c>
    </row>
    <row r="367" spans="1:3" ht="15.5" x14ac:dyDescent="0.35">
      <c r="A367" s="252" t="s">
        <v>1926</v>
      </c>
      <c r="B367" s="252" t="s">
        <v>1927</v>
      </c>
      <c r="C367" s="253">
        <v>4</v>
      </c>
    </row>
    <row r="368" spans="1:3" ht="15.5" x14ac:dyDescent="0.35">
      <c r="A368" s="252" t="s">
        <v>1928</v>
      </c>
      <c r="B368" s="252" t="s">
        <v>1929</v>
      </c>
      <c r="C368" s="253">
        <v>4</v>
      </c>
    </row>
    <row r="369" spans="1:3" ht="15.5" x14ac:dyDescent="0.35">
      <c r="A369" s="252" t="s">
        <v>1930</v>
      </c>
      <c r="B369" s="252" t="s">
        <v>1931</v>
      </c>
      <c r="C369" s="253">
        <v>5</v>
      </c>
    </row>
    <row r="370" spans="1:3" ht="15.5" x14ac:dyDescent="0.35">
      <c r="A370" s="252" t="s">
        <v>1932</v>
      </c>
      <c r="B370" s="252" t="s">
        <v>1933</v>
      </c>
      <c r="C370" s="253">
        <v>8</v>
      </c>
    </row>
    <row r="371" spans="1:3" ht="15.5" x14ac:dyDescent="0.35">
      <c r="A371" s="252" t="s">
        <v>1934</v>
      </c>
      <c r="B371" s="252" t="s">
        <v>1935</v>
      </c>
      <c r="C371" s="253">
        <v>3</v>
      </c>
    </row>
    <row r="372" spans="1:3" ht="15.5" x14ac:dyDescent="0.35">
      <c r="A372" s="252" t="s">
        <v>1936</v>
      </c>
      <c r="B372" s="252" t="s">
        <v>1937</v>
      </c>
      <c r="C372" s="253">
        <v>4</v>
      </c>
    </row>
    <row r="373" spans="1:3" ht="15.5" x14ac:dyDescent="0.35">
      <c r="A373" s="252" t="s">
        <v>1938</v>
      </c>
      <c r="B373" s="252" t="s">
        <v>1939</v>
      </c>
      <c r="C373" s="253">
        <v>4</v>
      </c>
    </row>
    <row r="374" spans="1:3" ht="31" x14ac:dyDescent="0.35">
      <c r="A374" s="252" t="s">
        <v>1940</v>
      </c>
      <c r="B374" s="252" t="s">
        <v>1941</v>
      </c>
      <c r="C374" s="253">
        <v>4</v>
      </c>
    </row>
    <row r="375" spans="1:3" ht="15.5" x14ac:dyDescent="0.35">
      <c r="A375" s="252" t="s">
        <v>1942</v>
      </c>
      <c r="B375" s="252" t="s">
        <v>1943</v>
      </c>
      <c r="C375" s="253">
        <v>5</v>
      </c>
    </row>
    <row r="376" spans="1:3" ht="15.5" x14ac:dyDescent="0.35">
      <c r="A376" s="252" t="s">
        <v>1944</v>
      </c>
      <c r="B376" s="252" t="s">
        <v>1945</v>
      </c>
      <c r="C376" s="253">
        <v>5</v>
      </c>
    </row>
    <row r="377" spans="1:3" ht="15.5" x14ac:dyDescent="0.35">
      <c r="A377" s="252" t="s">
        <v>1946</v>
      </c>
      <c r="B377" s="252" t="s">
        <v>1947</v>
      </c>
      <c r="C377" s="253">
        <v>5</v>
      </c>
    </row>
    <row r="378" spans="1:3" ht="15.5" x14ac:dyDescent="0.35">
      <c r="A378" s="252" t="s">
        <v>1948</v>
      </c>
      <c r="B378" s="252" t="s">
        <v>1949</v>
      </c>
      <c r="C378" s="253">
        <v>4</v>
      </c>
    </row>
    <row r="379" spans="1:3" ht="15.5" x14ac:dyDescent="0.35">
      <c r="A379" s="252" t="s">
        <v>1950</v>
      </c>
      <c r="B379" s="252" t="s">
        <v>1951</v>
      </c>
      <c r="C379" s="253">
        <v>6</v>
      </c>
    </row>
    <row r="380" spans="1:3" ht="15.5" x14ac:dyDescent="0.35">
      <c r="A380" s="252" t="s">
        <v>1952</v>
      </c>
      <c r="B380" s="252" t="s">
        <v>1953</v>
      </c>
      <c r="C380" s="253">
        <v>4</v>
      </c>
    </row>
    <row r="381" spans="1:3" ht="15.5" x14ac:dyDescent="0.35">
      <c r="A381" s="252" t="s">
        <v>1954</v>
      </c>
      <c r="B381" s="252" t="s">
        <v>1270</v>
      </c>
      <c r="C381" s="253">
        <v>2</v>
      </c>
    </row>
    <row r="382" spans="1:3" ht="15.5" x14ac:dyDescent="0.35">
      <c r="A382" s="252" t="s">
        <v>1955</v>
      </c>
      <c r="B382" s="252" t="s">
        <v>1956</v>
      </c>
      <c r="C382" s="253">
        <v>4</v>
      </c>
    </row>
    <row r="383" spans="1:3" ht="15.5" x14ac:dyDescent="0.35">
      <c r="A383" s="252" t="s">
        <v>1957</v>
      </c>
      <c r="B383" s="252" t="s">
        <v>1958</v>
      </c>
      <c r="C383" s="253">
        <v>1</v>
      </c>
    </row>
    <row r="384" spans="1:3" ht="15.5" x14ac:dyDescent="0.35">
      <c r="A384" s="252" t="s">
        <v>1959</v>
      </c>
      <c r="B384" s="252" t="s">
        <v>1960</v>
      </c>
      <c r="C384" s="253">
        <v>4</v>
      </c>
    </row>
    <row r="385" spans="1:3" ht="15.5" x14ac:dyDescent="0.35">
      <c r="A385" s="252" t="s">
        <v>1961</v>
      </c>
      <c r="B385" s="252" t="s">
        <v>1962</v>
      </c>
      <c r="C385" s="253">
        <v>3</v>
      </c>
    </row>
    <row r="386" spans="1:3" ht="15.5" x14ac:dyDescent="0.35">
      <c r="A386" s="252" t="s">
        <v>1963</v>
      </c>
      <c r="B386" s="252" t="s">
        <v>1964</v>
      </c>
      <c r="C386" s="253">
        <v>5</v>
      </c>
    </row>
    <row r="387" spans="1:3" ht="15.5" x14ac:dyDescent="0.35">
      <c r="A387" s="252" t="s">
        <v>1965</v>
      </c>
      <c r="B387" s="252" t="s">
        <v>1966</v>
      </c>
      <c r="C387" s="253">
        <v>4</v>
      </c>
    </row>
    <row r="388" spans="1:3" ht="15.5" x14ac:dyDescent="0.35">
      <c r="A388" s="252" t="s">
        <v>1967</v>
      </c>
      <c r="B388" s="252" t="s">
        <v>1968</v>
      </c>
      <c r="C388" s="253">
        <v>4</v>
      </c>
    </row>
    <row r="389" spans="1:3" ht="15.5" x14ac:dyDescent="0.35">
      <c r="A389" s="252" t="s">
        <v>1969</v>
      </c>
      <c r="B389" s="252" t="s">
        <v>1970</v>
      </c>
      <c r="C389" s="253">
        <v>5</v>
      </c>
    </row>
    <row r="390" spans="1:3" ht="15.5" x14ac:dyDescent="0.35">
      <c r="A390" s="252" t="s">
        <v>1971</v>
      </c>
      <c r="B390" s="252" t="s">
        <v>1972</v>
      </c>
      <c r="C390" s="253">
        <v>1</v>
      </c>
    </row>
    <row r="391" spans="1:3" ht="15.5" x14ac:dyDescent="0.35">
      <c r="A391" s="252" t="s">
        <v>1973</v>
      </c>
      <c r="B391" s="252" t="s">
        <v>1974</v>
      </c>
      <c r="C391" s="253">
        <v>1</v>
      </c>
    </row>
    <row r="392" spans="1:3" ht="15.5" x14ac:dyDescent="0.35">
      <c r="A392" s="252" t="s">
        <v>1975</v>
      </c>
      <c r="B392" s="252" t="s">
        <v>1270</v>
      </c>
      <c r="C392" s="253">
        <v>2</v>
      </c>
    </row>
    <row r="393" spans="1:3" ht="15.5" x14ac:dyDescent="0.35">
      <c r="A393" s="252" t="s">
        <v>1976</v>
      </c>
      <c r="B393" s="252" t="s">
        <v>1977</v>
      </c>
      <c r="C393" s="253">
        <v>1</v>
      </c>
    </row>
    <row r="394" spans="1:3" ht="15.5" x14ac:dyDescent="0.35">
      <c r="A394" s="252" t="s">
        <v>1978</v>
      </c>
      <c r="B394" s="252" t="s">
        <v>1979</v>
      </c>
      <c r="C394" s="253">
        <v>1</v>
      </c>
    </row>
    <row r="395" spans="1:3" ht="15.5" x14ac:dyDescent="0.35">
      <c r="A395" s="252" t="s">
        <v>1980</v>
      </c>
      <c r="B395" s="252" t="s">
        <v>1981</v>
      </c>
      <c r="C395" s="253">
        <v>1</v>
      </c>
    </row>
    <row r="396" spans="1:3" ht="15.5" x14ac:dyDescent="0.35">
      <c r="A396" s="252" t="s">
        <v>1982</v>
      </c>
      <c r="B396" s="252" t="s">
        <v>1983</v>
      </c>
      <c r="C396" s="253">
        <v>1</v>
      </c>
    </row>
    <row r="397" spans="1:3" ht="15.5" x14ac:dyDescent="0.35">
      <c r="A397" s="252" t="s">
        <v>1984</v>
      </c>
      <c r="B397" s="252" t="s">
        <v>1985</v>
      </c>
      <c r="C397" s="253">
        <v>1</v>
      </c>
    </row>
    <row r="398" spans="1:3" ht="15.5" x14ac:dyDescent="0.35">
      <c r="A398" s="252" t="s">
        <v>1986</v>
      </c>
      <c r="B398" s="252" t="s">
        <v>1987</v>
      </c>
      <c r="C398" s="253">
        <v>1</v>
      </c>
    </row>
    <row r="399" spans="1:3" ht="15.5" x14ac:dyDescent="0.35">
      <c r="A399" s="252" t="s">
        <v>1988</v>
      </c>
      <c r="B399" s="252" t="s">
        <v>1989</v>
      </c>
      <c r="C399" s="253">
        <v>1</v>
      </c>
    </row>
    <row r="400" spans="1:3" ht="15.5" x14ac:dyDescent="0.35">
      <c r="A400" s="252" t="s">
        <v>1990</v>
      </c>
      <c r="B400" s="252" t="s">
        <v>1991</v>
      </c>
      <c r="C400" s="253">
        <v>1</v>
      </c>
    </row>
    <row r="401" spans="1:3" ht="15.5" x14ac:dyDescent="0.35">
      <c r="A401" s="252" t="s">
        <v>1992</v>
      </c>
      <c r="B401" s="252" t="s">
        <v>1993</v>
      </c>
      <c r="C401" s="253">
        <v>1</v>
      </c>
    </row>
    <row r="402" spans="1:3" ht="15.5" x14ac:dyDescent="0.35">
      <c r="A402" s="252" t="s">
        <v>1994</v>
      </c>
      <c r="B402" s="252" t="s">
        <v>1995</v>
      </c>
      <c r="C402" s="253">
        <v>1</v>
      </c>
    </row>
    <row r="403" spans="1:3" ht="15.5" x14ac:dyDescent="0.35">
      <c r="A403" s="252" t="s">
        <v>1996</v>
      </c>
      <c r="B403" s="252" t="s">
        <v>1997</v>
      </c>
      <c r="C403" s="253">
        <v>1</v>
      </c>
    </row>
    <row r="404" spans="1:3" ht="15.5" x14ac:dyDescent="0.35">
      <c r="A404" s="252" t="s">
        <v>1998</v>
      </c>
      <c r="B404" s="252" t="s">
        <v>1999</v>
      </c>
      <c r="C404" s="253">
        <v>1</v>
      </c>
    </row>
    <row r="405" spans="1:3" ht="15.5" x14ac:dyDescent="0.35">
      <c r="A405" s="252" t="s">
        <v>2000</v>
      </c>
      <c r="B405" s="252" t="s">
        <v>2001</v>
      </c>
      <c r="C405" s="253">
        <v>1</v>
      </c>
    </row>
    <row r="406" spans="1:3" ht="15.5" x14ac:dyDescent="0.35">
      <c r="A406" s="252" t="s">
        <v>2002</v>
      </c>
      <c r="B406" s="252" t="s">
        <v>2003</v>
      </c>
      <c r="C406" s="253">
        <v>1</v>
      </c>
    </row>
    <row r="407" spans="1:3" ht="15.5" x14ac:dyDescent="0.35">
      <c r="A407" s="252" t="s">
        <v>2004</v>
      </c>
      <c r="B407" s="252" t="s">
        <v>2005</v>
      </c>
      <c r="C407" s="253">
        <v>1</v>
      </c>
    </row>
    <row r="408" spans="1:3" ht="15.5" x14ac:dyDescent="0.35">
      <c r="A408" s="252" t="s">
        <v>2006</v>
      </c>
      <c r="B408" s="252" t="s">
        <v>2007</v>
      </c>
      <c r="C408" s="253">
        <v>1</v>
      </c>
    </row>
    <row r="409" spans="1:3" ht="15.5" x14ac:dyDescent="0.35">
      <c r="A409" s="252" t="s">
        <v>2008</v>
      </c>
      <c r="B409" s="252" t="s">
        <v>2009</v>
      </c>
      <c r="C409" s="253">
        <v>1</v>
      </c>
    </row>
    <row r="410" spans="1:3" ht="15.5" x14ac:dyDescent="0.35">
      <c r="A410" s="252" t="s">
        <v>2010</v>
      </c>
      <c r="B410" s="252" t="s">
        <v>2011</v>
      </c>
      <c r="C410" s="253">
        <v>1</v>
      </c>
    </row>
    <row r="411" spans="1:3" ht="15.5" x14ac:dyDescent="0.35">
      <c r="A411" s="252" t="s">
        <v>2012</v>
      </c>
      <c r="B411" s="252" t="s">
        <v>2013</v>
      </c>
      <c r="C411" s="253">
        <v>1</v>
      </c>
    </row>
    <row r="412" spans="1:3" ht="15.5" x14ac:dyDescent="0.35">
      <c r="A412" s="252" t="s">
        <v>2014</v>
      </c>
      <c r="B412" s="252" t="s">
        <v>2015</v>
      </c>
      <c r="C412" s="253">
        <v>1</v>
      </c>
    </row>
    <row r="413" spans="1:3" ht="15.5" x14ac:dyDescent="0.35">
      <c r="A413" s="252" t="s">
        <v>2016</v>
      </c>
      <c r="B413" s="252" t="s">
        <v>2017</v>
      </c>
      <c r="C413" s="253">
        <v>1</v>
      </c>
    </row>
    <row r="414" spans="1:3" ht="15.5" x14ac:dyDescent="0.35">
      <c r="A414" s="252" t="s">
        <v>2018</v>
      </c>
      <c r="B414" s="252" t="s">
        <v>2019</v>
      </c>
      <c r="C414" s="253">
        <v>1</v>
      </c>
    </row>
    <row r="415" spans="1:3" ht="15.5" x14ac:dyDescent="0.35">
      <c r="A415" s="252" t="s">
        <v>2020</v>
      </c>
      <c r="B415" s="252" t="s">
        <v>2021</v>
      </c>
      <c r="C415" s="253">
        <v>1</v>
      </c>
    </row>
    <row r="416" spans="1:3" ht="15.5" x14ac:dyDescent="0.35">
      <c r="A416" s="252" t="s">
        <v>2022</v>
      </c>
      <c r="B416" s="252" t="s">
        <v>2023</v>
      </c>
      <c r="C416" s="253">
        <v>1</v>
      </c>
    </row>
    <row r="417" spans="1:3" ht="15.5" x14ac:dyDescent="0.35">
      <c r="A417" s="252" t="s">
        <v>2024</v>
      </c>
      <c r="B417" s="252" t="s">
        <v>2025</v>
      </c>
      <c r="C417" s="253">
        <v>1</v>
      </c>
    </row>
    <row r="418" spans="1:3" ht="15.5" x14ac:dyDescent="0.35">
      <c r="A418" s="252" t="s">
        <v>2026</v>
      </c>
      <c r="B418" s="252" t="s">
        <v>2027</v>
      </c>
      <c r="C418" s="253">
        <v>1</v>
      </c>
    </row>
    <row r="419" spans="1:3" ht="15.5" x14ac:dyDescent="0.35">
      <c r="A419" s="252" t="s">
        <v>2028</v>
      </c>
      <c r="B419" s="252" t="s">
        <v>2029</v>
      </c>
      <c r="C419" s="253">
        <v>1</v>
      </c>
    </row>
    <row r="420" spans="1:3" ht="15.5" x14ac:dyDescent="0.35">
      <c r="A420" s="252" t="s">
        <v>2030</v>
      </c>
      <c r="B420" s="252" t="s">
        <v>2031</v>
      </c>
      <c r="C420" s="253">
        <v>1</v>
      </c>
    </row>
    <row r="421" spans="1:3" ht="15.5" x14ac:dyDescent="0.35">
      <c r="A421" s="252" t="s">
        <v>2032</v>
      </c>
      <c r="B421" s="252" t="s">
        <v>2033</v>
      </c>
      <c r="C421" s="253">
        <v>1</v>
      </c>
    </row>
    <row r="422" spans="1:3" ht="15.5" x14ac:dyDescent="0.35">
      <c r="A422" s="252" t="s">
        <v>2034</v>
      </c>
      <c r="B422" s="252" t="s">
        <v>2035</v>
      </c>
      <c r="C422" s="253">
        <v>1</v>
      </c>
    </row>
    <row r="423" spans="1:3" ht="15.5" x14ac:dyDescent="0.35">
      <c r="A423" s="252" t="s">
        <v>2036</v>
      </c>
      <c r="B423" s="252" t="s">
        <v>2037</v>
      </c>
      <c r="C423" s="253">
        <v>1</v>
      </c>
    </row>
    <row r="424" spans="1:3" ht="15.5" x14ac:dyDescent="0.35">
      <c r="A424" s="252" t="s">
        <v>2038</v>
      </c>
      <c r="B424" s="252" t="s">
        <v>2039</v>
      </c>
      <c r="C424" s="253">
        <v>1</v>
      </c>
    </row>
    <row r="425" spans="1:3" ht="15.5" x14ac:dyDescent="0.35">
      <c r="A425" s="252" t="s">
        <v>2040</v>
      </c>
      <c r="B425" s="252" t="s">
        <v>2041</v>
      </c>
      <c r="C425" s="253">
        <v>1</v>
      </c>
    </row>
    <row r="426" spans="1:3" ht="15.5" x14ac:dyDescent="0.35">
      <c r="A426" s="252" t="s">
        <v>2042</v>
      </c>
      <c r="B426" s="252" t="s">
        <v>2043</v>
      </c>
      <c r="C426" s="253">
        <v>1</v>
      </c>
    </row>
    <row r="427" spans="1:3" ht="15.5" x14ac:dyDescent="0.35">
      <c r="A427" s="252" t="s">
        <v>2044</v>
      </c>
      <c r="B427" s="252" t="s">
        <v>2045</v>
      </c>
      <c r="C427" s="253">
        <v>1</v>
      </c>
    </row>
    <row r="428" spans="1:3" ht="15.5" x14ac:dyDescent="0.35">
      <c r="A428" s="252" t="s">
        <v>2046</v>
      </c>
      <c r="B428" s="252" t="s">
        <v>2047</v>
      </c>
      <c r="C428" s="253">
        <v>1</v>
      </c>
    </row>
    <row r="429" spans="1:3" ht="15.5" x14ac:dyDescent="0.35">
      <c r="A429" s="252" t="s">
        <v>2048</v>
      </c>
      <c r="B429" s="252" t="s">
        <v>2035</v>
      </c>
      <c r="C429" s="253">
        <v>1</v>
      </c>
    </row>
    <row r="430" spans="1:3" ht="15.5" x14ac:dyDescent="0.35">
      <c r="A430" s="252" t="s">
        <v>2049</v>
      </c>
      <c r="B430" s="252" t="s">
        <v>2050</v>
      </c>
      <c r="C430" s="253">
        <v>1</v>
      </c>
    </row>
    <row r="431" spans="1:3" ht="15.5" x14ac:dyDescent="0.35">
      <c r="A431" s="252" t="s">
        <v>2051</v>
      </c>
      <c r="B431" s="252" t="s">
        <v>2052</v>
      </c>
      <c r="C431" s="253">
        <v>1</v>
      </c>
    </row>
    <row r="432" spans="1:3" ht="15.5" x14ac:dyDescent="0.35">
      <c r="A432" s="252" t="s">
        <v>2053</v>
      </c>
      <c r="B432" s="252" t="s">
        <v>2054</v>
      </c>
      <c r="C432" s="253">
        <v>1</v>
      </c>
    </row>
    <row r="433" spans="1:3" ht="15.5" x14ac:dyDescent="0.35">
      <c r="A433" s="252" t="s">
        <v>2055</v>
      </c>
      <c r="B433" s="252" t="s">
        <v>2056</v>
      </c>
      <c r="C433" s="253">
        <v>1</v>
      </c>
    </row>
    <row r="434" spans="1:3" ht="15.5" x14ac:dyDescent="0.35">
      <c r="A434" s="252" t="s">
        <v>2057</v>
      </c>
      <c r="B434" s="252" t="s">
        <v>2058</v>
      </c>
      <c r="C434" s="253">
        <v>1</v>
      </c>
    </row>
    <row r="435" spans="1:3" ht="15.5" x14ac:dyDescent="0.35">
      <c r="A435" s="252" t="s">
        <v>2059</v>
      </c>
      <c r="B435" s="252" t="s">
        <v>2060</v>
      </c>
      <c r="C435" s="253">
        <v>1</v>
      </c>
    </row>
    <row r="436" spans="1:3" ht="15.5" x14ac:dyDescent="0.35">
      <c r="A436" s="252" t="s">
        <v>2061</v>
      </c>
      <c r="B436" s="252" t="s">
        <v>2062</v>
      </c>
      <c r="C436" s="253">
        <v>1</v>
      </c>
    </row>
    <row r="437" spans="1:3" ht="15.5" x14ac:dyDescent="0.35">
      <c r="A437" s="252" t="s">
        <v>2063</v>
      </c>
      <c r="B437" s="252" t="s">
        <v>2064</v>
      </c>
      <c r="C437" s="253">
        <v>1</v>
      </c>
    </row>
    <row r="438" spans="1:3" ht="15.5" x14ac:dyDescent="0.35">
      <c r="A438" s="252" t="s">
        <v>2065</v>
      </c>
      <c r="B438" s="252" t="s">
        <v>2066</v>
      </c>
      <c r="C438" s="253">
        <v>1</v>
      </c>
    </row>
    <row r="439" spans="1:3" ht="15.5" x14ac:dyDescent="0.35">
      <c r="A439" s="252" t="s">
        <v>2067</v>
      </c>
      <c r="B439" s="252" t="s">
        <v>2068</v>
      </c>
      <c r="C439" s="253">
        <v>1</v>
      </c>
    </row>
    <row r="440" spans="1:3" ht="15.5" x14ac:dyDescent="0.35">
      <c r="A440" s="252" t="s">
        <v>2069</v>
      </c>
      <c r="B440" s="252" t="s">
        <v>2070</v>
      </c>
      <c r="C440" s="253">
        <v>1</v>
      </c>
    </row>
    <row r="441" spans="1:3" ht="15.5" x14ac:dyDescent="0.35">
      <c r="A441" s="252" t="s">
        <v>2071</v>
      </c>
      <c r="B441" s="252" t="s">
        <v>2072</v>
      </c>
      <c r="C441" s="253">
        <v>1</v>
      </c>
    </row>
    <row r="442" spans="1:3" ht="15.5" x14ac:dyDescent="0.35">
      <c r="A442" s="252" t="s">
        <v>2073</v>
      </c>
      <c r="B442" s="252" t="s">
        <v>2074</v>
      </c>
      <c r="C442" s="253">
        <v>1</v>
      </c>
    </row>
    <row r="443" spans="1:3" ht="15.5" x14ac:dyDescent="0.35">
      <c r="A443" s="252" t="s">
        <v>2075</v>
      </c>
      <c r="B443" s="252" t="s">
        <v>2076</v>
      </c>
      <c r="C443" s="253">
        <v>1</v>
      </c>
    </row>
    <row r="444" spans="1:3" ht="15.5" x14ac:dyDescent="0.35">
      <c r="A444" s="252" t="s">
        <v>2077</v>
      </c>
      <c r="B444" s="252" t="s">
        <v>2078</v>
      </c>
      <c r="C444" s="253">
        <v>1</v>
      </c>
    </row>
    <row r="445" spans="1:3" ht="15.5" x14ac:dyDescent="0.35">
      <c r="A445" s="252" t="s">
        <v>2079</v>
      </c>
      <c r="B445" s="252" t="s">
        <v>2080</v>
      </c>
      <c r="C445" s="253">
        <v>1</v>
      </c>
    </row>
    <row r="446" spans="1:3" ht="15.5" x14ac:dyDescent="0.35">
      <c r="A446" s="252" t="s">
        <v>2081</v>
      </c>
      <c r="B446" s="252" t="s">
        <v>2082</v>
      </c>
      <c r="C446" s="253">
        <v>1</v>
      </c>
    </row>
    <row r="447" spans="1:3" ht="15.5" x14ac:dyDescent="0.35">
      <c r="A447" s="252" t="s">
        <v>2083</v>
      </c>
      <c r="B447" s="252" t="s">
        <v>2084</v>
      </c>
      <c r="C447" s="253">
        <v>1</v>
      </c>
    </row>
    <row r="448" spans="1:3" ht="15.5" x14ac:dyDescent="0.35">
      <c r="A448" s="252" t="s">
        <v>2085</v>
      </c>
      <c r="B448" s="252" t="s">
        <v>2086</v>
      </c>
      <c r="C448" s="253">
        <v>1</v>
      </c>
    </row>
    <row r="449" spans="1:3" ht="15.5" x14ac:dyDescent="0.35">
      <c r="A449" s="252" t="s">
        <v>2087</v>
      </c>
      <c r="B449" s="252" t="s">
        <v>2088</v>
      </c>
      <c r="C449" s="253">
        <v>1</v>
      </c>
    </row>
    <row r="450" spans="1:3" ht="15.5" x14ac:dyDescent="0.35">
      <c r="A450" s="252" t="s">
        <v>2089</v>
      </c>
      <c r="B450" s="252" t="s">
        <v>2090</v>
      </c>
      <c r="C450" s="253">
        <v>1</v>
      </c>
    </row>
    <row r="451" spans="1:3" ht="15.5" x14ac:dyDescent="0.35">
      <c r="A451" s="252" t="s">
        <v>2091</v>
      </c>
      <c r="B451" s="252" t="s">
        <v>2092</v>
      </c>
      <c r="C451" s="253">
        <v>1</v>
      </c>
    </row>
    <row r="452" spans="1:3" ht="15.5" x14ac:dyDescent="0.35">
      <c r="A452" s="252" t="s">
        <v>2093</v>
      </c>
      <c r="B452" s="252" t="s">
        <v>2094</v>
      </c>
      <c r="C452" s="253">
        <v>1</v>
      </c>
    </row>
    <row r="453" spans="1:3" ht="15.5" x14ac:dyDescent="0.35">
      <c r="A453" s="252" t="s">
        <v>2095</v>
      </c>
      <c r="B453" s="252" t="s">
        <v>2096</v>
      </c>
      <c r="C453" s="253">
        <v>1</v>
      </c>
    </row>
    <row r="454" spans="1:3" ht="15.5" x14ac:dyDescent="0.35">
      <c r="A454" s="252" t="s">
        <v>2097</v>
      </c>
      <c r="B454" s="252" t="s">
        <v>2098</v>
      </c>
      <c r="C454" s="253">
        <v>1</v>
      </c>
    </row>
    <row r="455" spans="1:3" ht="15.5" x14ac:dyDescent="0.35">
      <c r="A455" s="252" t="s">
        <v>2099</v>
      </c>
      <c r="B455" s="252" t="s">
        <v>2100</v>
      </c>
      <c r="C455" s="253">
        <v>1</v>
      </c>
    </row>
    <row r="456" spans="1:3" ht="15.5" x14ac:dyDescent="0.35">
      <c r="A456" s="252" t="s">
        <v>2101</v>
      </c>
      <c r="B456" s="252" t="s">
        <v>2102</v>
      </c>
      <c r="C456" s="253">
        <v>1</v>
      </c>
    </row>
    <row r="457" spans="1:3" ht="15.5" x14ac:dyDescent="0.35">
      <c r="A457" s="252" t="s">
        <v>2103</v>
      </c>
      <c r="B457" s="252" t="s">
        <v>2104</v>
      </c>
      <c r="C457" s="253">
        <v>1</v>
      </c>
    </row>
    <row r="458" spans="1:3" ht="15.5" x14ac:dyDescent="0.35">
      <c r="A458" s="252" t="s">
        <v>2105</v>
      </c>
      <c r="B458" s="252" t="s">
        <v>2106</v>
      </c>
      <c r="C458" s="253">
        <v>1</v>
      </c>
    </row>
    <row r="459" spans="1:3" ht="15.5" x14ac:dyDescent="0.35">
      <c r="A459" s="252" t="s">
        <v>2107</v>
      </c>
      <c r="B459" s="252" t="s">
        <v>2108</v>
      </c>
      <c r="C459" s="253">
        <v>1</v>
      </c>
    </row>
    <row r="460" spans="1:3" ht="15.5" x14ac:dyDescent="0.35">
      <c r="A460" s="252" t="s">
        <v>2109</v>
      </c>
      <c r="B460" s="252" t="s">
        <v>2110</v>
      </c>
      <c r="C460" s="253">
        <v>1</v>
      </c>
    </row>
    <row r="461" spans="1:3" ht="15.5" x14ac:dyDescent="0.35">
      <c r="A461" s="252" t="s">
        <v>2111</v>
      </c>
      <c r="B461" s="252" t="s">
        <v>2112</v>
      </c>
      <c r="C461" s="253">
        <v>1</v>
      </c>
    </row>
    <row r="462" spans="1:3" ht="15.5" x14ac:dyDescent="0.35">
      <c r="A462" s="252" t="s">
        <v>2113</v>
      </c>
      <c r="B462" s="252" t="s">
        <v>2114</v>
      </c>
      <c r="C462" s="253">
        <v>1</v>
      </c>
    </row>
    <row r="463" spans="1:3" ht="15.5" x14ac:dyDescent="0.35">
      <c r="A463" s="252" t="s">
        <v>2115</v>
      </c>
      <c r="B463" s="252" t="s">
        <v>2116</v>
      </c>
      <c r="C463" s="253">
        <v>1</v>
      </c>
    </row>
    <row r="464" spans="1:3" ht="15.5" x14ac:dyDescent="0.35">
      <c r="A464" s="252" t="s">
        <v>2117</v>
      </c>
      <c r="B464" s="252" t="s">
        <v>2118</v>
      </c>
      <c r="C464" s="253">
        <v>1</v>
      </c>
    </row>
    <row r="465" spans="1:3" ht="15.5" x14ac:dyDescent="0.35">
      <c r="A465" s="252" t="s">
        <v>2119</v>
      </c>
      <c r="B465" s="252" t="s">
        <v>2120</v>
      </c>
      <c r="C465" s="253">
        <v>1</v>
      </c>
    </row>
    <row r="466" spans="1:3" ht="15.5" x14ac:dyDescent="0.35">
      <c r="A466" s="252" t="s">
        <v>2121</v>
      </c>
      <c r="B466" s="252" t="s">
        <v>2122</v>
      </c>
      <c r="C466" s="253">
        <v>1</v>
      </c>
    </row>
    <row r="467" spans="1:3" ht="15.5" x14ac:dyDescent="0.35">
      <c r="A467" s="252" t="s">
        <v>2123</v>
      </c>
      <c r="B467" s="252" t="s">
        <v>2124</v>
      </c>
      <c r="C467" s="253">
        <v>1</v>
      </c>
    </row>
    <row r="468" spans="1:3" ht="15.5" x14ac:dyDescent="0.35">
      <c r="A468" s="252" t="s">
        <v>2125</v>
      </c>
      <c r="B468" s="252" t="s">
        <v>2126</v>
      </c>
      <c r="C468" s="253">
        <v>1</v>
      </c>
    </row>
    <row r="469" spans="1:3" ht="15.5" x14ac:dyDescent="0.35">
      <c r="A469" s="252" t="s">
        <v>2127</v>
      </c>
      <c r="B469" s="252" t="s">
        <v>2128</v>
      </c>
      <c r="C469" s="253">
        <v>1</v>
      </c>
    </row>
    <row r="470" spans="1:3" ht="15.5" x14ac:dyDescent="0.35">
      <c r="A470" s="252" t="s">
        <v>2129</v>
      </c>
      <c r="B470" s="252" t="s">
        <v>2130</v>
      </c>
      <c r="C470" s="253">
        <v>1</v>
      </c>
    </row>
    <row r="471" spans="1:3" ht="15.5" x14ac:dyDescent="0.35">
      <c r="A471" s="252" t="s">
        <v>2131</v>
      </c>
      <c r="B471" s="252" t="s">
        <v>2132</v>
      </c>
      <c r="C471" s="253">
        <v>1</v>
      </c>
    </row>
    <row r="472" spans="1:3" ht="15.5" x14ac:dyDescent="0.35">
      <c r="A472" s="252" t="s">
        <v>2133</v>
      </c>
      <c r="B472" s="252" t="s">
        <v>2134</v>
      </c>
      <c r="C472" s="253">
        <v>1</v>
      </c>
    </row>
    <row r="473" spans="1:3" ht="15.5" x14ac:dyDescent="0.35">
      <c r="A473" s="252" t="s">
        <v>2135</v>
      </c>
      <c r="B473" s="252" t="s">
        <v>2136</v>
      </c>
      <c r="C473" s="253">
        <v>1</v>
      </c>
    </row>
    <row r="474" spans="1:3" ht="15.5" x14ac:dyDescent="0.35">
      <c r="A474" s="252" t="s">
        <v>2137</v>
      </c>
      <c r="B474" s="252" t="s">
        <v>2138</v>
      </c>
      <c r="C474" s="253">
        <v>1</v>
      </c>
    </row>
    <row r="475" spans="1:3" ht="15.5" x14ac:dyDescent="0.35">
      <c r="A475" s="252" t="s">
        <v>2139</v>
      </c>
      <c r="B475" s="252" t="s">
        <v>2140</v>
      </c>
      <c r="C475" s="253">
        <v>5</v>
      </c>
    </row>
    <row r="476" spans="1:3" ht="15.5" x14ac:dyDescent="0.35">
      <c r="A476" s="252" t="s">
        <v>2141</v>
      </c>
      <c r="B476" s="252" t="s">
        <v>2142</v>
      </c>
      <c r="C476" s="253">
        <v>4</v>
      </c>
    </row>
    <row r="477" spans="1:3" ht="15.5" x14ac:dyDescent="0.35">
      <c r="A477" s="252" t="s">
        <v>2143</v>
      </c>
      <c r="B477" s="252" t="s">
        <v>2144</v>
      </c>
      <c r="C477" s="253">
        <v>1</v>
      </c>
    </row>
    <row r="478" spans="1:3" ht="15.5" x14ac:dyDescent="0.35">
      <c r="A478" s="252" t="s">
        <v>2145</v>
      </c>
      <c r="B478" s="252" t="s">
        <v>2146</v>
      </c>
      <c r="C478" s="253">
        <v>1</v>
      </c>
    </row>
    <row r="479" spans="1:3" ht="15.5" x14ac:dyDescent="0.35">
      <c r="A479" s="252" t="s">
        <v>2147</v>
      </c>
      <c r="B479" s="252" t="s">
        <v>2148</v>
      </c>
      <c r="C479" s="253">
        <v>1</v>
      </c>
    </row>
    <row r="480" spans="1:3" ht="15.5" x14ac:dyDescent="0.35">
      <c r="A480" s="252" t="s">
        <v>2149</v>
      </c>
      <c r="B480" s="252" t="s">
        <v>2150</v>
      </c>
      <c r="C480" s="253">
        <v>1</v>
      </c>
    </row>
    <row r="481" spans="1:3" ht="15.5" x14ac:dyDescent="0.35">
      <c r="A481" s="252" t="s">
        <v>2151</v>
      </c>
      <c r="B481" s="252" t="s">
        <v>2152</v>
      </c>
      <c r="C481" s="253">
        <v>1</v>
      </c>
    </row>
    <row r="482" spans="1:3" ht="15.5" x14ac:dyDescent="0.35">
      <c r="A482" s="252" t="s">
        <v>2153</v>
      </c>
      <c r="B482" s="252" t="s">
        <v>2154</v>
      </c>
      <c r="C482" s="253">
        <v>1</v>
      </c>
    </row>
    <row r="483" spans="1:3" ht="15.5" x14ac:dyDescent="0.35">
      <c r="A483" s="252" t="s">
        <v>2155</v>
      </c>
      <c r="B483" s="252" t="s">
        <v>2156</v>
      </c>
      <c r="C483" s="253">
        <v>1</v>
      </c>
    </row>
    <row r="484" spans="1:3" ht="15.5" x14ac:dyDescent="0.35">
      <c r="A484" s="252" t="s">
        <v>2157</v>
      </c>
      <c r="B484" s="252" t="s">
        <v>2158</v>
      </c>
      <c r="C484" s="253">
        <v>1</v>
      </c>
    </row>
    <row r="485" spans="1:3" ht="15.5" x14ac:dyDescent="0.35">
      <c r="A485" s="252" t="s">
        <v>2159</v>
      </c>
      <c r="B485" s="252" t="s">
        <v>2160</v>
      </c>
      <c r="C485" s="253">
        <v>1</v>
      </c>
    </row>
    <row r="486" spans="1:3" ht="15.5" x14ac:dyDescent="0.35">
      <c r="A486" s="252" t="s">
        <v>2161</v>
      </c>
      <c r="B486" s="252" t="s">
        <v>2162</v>
      </c>
      <c r="C486" s="253">
        <v>1</v>
      </c>
    </row>
    <row r="487" spans="1:3" ht="15.5" x14ac:dyDescent="0.35">
      <c r="A487" s="252" t="s">
        <v>2163</v>
      </c>
      <c r="B487" s="252" t="s">
        <v>2164</v>
      </c>
      <c r="C487" s="253">
        <v>1</v>
      </c>
    </row>
    <row r="488" spans="1:3" ht="15.5" x14ac:dyDescent="0.35">
      <c r="A488" s="252" t="s">
        <v>2165</v>
      </c>
      <c r="B488" s="252" t="s">
        <v>2166</v>
      </c>
      <c r="C488" s="253">
        <v>1</v>
      </c>
    </row>
    <row r="489" spans="1:3" ht="15.5" x14ac:dyDescent="0.35">
      <c r="A489" s="252" t="s">
        <v>2167</v>
      </c>
      <c r="B489" s="252" t="s">
        <v>2168</v>
      </c>
      <c r="C489" s="253">
        <v>1</v>
      </c>
    </row>
    <row r="490" spans="1:3" ht="15.5" x14ac:dyDescent="0.35">
      <c r="A490" s="252" t="s">
        <v>2169</v>
      </c>
      <c r="B490" s="252" t="s">
        <v>2170</v>
      </c>
      <c r="C490" s="253">
        <v>8</v>
      </c>
    </row>
    <row r="491" spans="1:3" ht="15.5" x14ac:dyDescent="0.35">
      <c r="A491" s="252" t="s">
        <v>2171</v>
      </c>
      <c r="B491" s="252" t="s">
        <v>2172</v>
      </c>
      <c r="C491" s="253">
        <v>1</v>
      </c>
    </row>
    <row r="492" spans="1:3" ht="15.5" x14ac:dyDescent="0.35">
      <c r="A492" s="252" t="s">
        <v>2173</v>
      </c>
      <c r="B492" s="252" t="s">
        <v>2174</v>
      </c>
      <c r="C492" s="253">
        <v>1</v>
      </c>
    </row>
    <row r="493" spans="1:3" ht="15.5" x14ac:dyDescent="0.35">
      <c r="A493" s="252" t="s">
        <v>2175</v>
      </c>
      <c r="B493" s="252" t="s">
        <v>2176</v>
      </c>
      <c r="C493" s="253">
        <v>1</v>
      </c>
    </row>
    <row r="494" spans="1:3" ht="15.5" x14ac:dyDescent="0.35">
      <c r="A494" s="252" t="s">
        <v>2177</v>
      </c>
      <c r="B494" s="252" t="s">
        <v>2178</v>
      </c>
      <c r="C494" s="253">
        <v>1</v>
      </c>
    </row>
    <row r="495" spans="1:3" ht="15.5" x14ac:dyDescent="0.35">
      <c r="A495" s="252" t="s">
        <v>2179</v>
      </c>
      <c r="B495" s="252" t="s">
        <v>2180</v>
      </c>
      <c r="C495" s="253">
        <v>1</v>
      </c>
    </row>
    <row r="496" spans="1:3" ht="15.5" x14ac:dyDescent="0.35">
      <c r="A496" s="252" t="s">
        <v>2181</v>
      </c>
      <c r="B496" s="252" t="s">
        <v>2182</v>
      </c>
      <c r="C496" s="253">
        <v>1</v>
      </c>
    </row>
    <row r="497" spans="1:3" ht="15.5" x14ac:dyDescent="0.35">
      <c r="A497" s="252" t="s">
        <v>2183</v>
      </c>
      <c r="B497" s="252" t="s">
        <v>2184</v>
      </c>
      <c r="C497" s="253">
        <v>1</v>
      </c>
    </row>
    <row r="498" spans="1:3" ht="15.5" x14ac:dyDescent="0.35">
      <c r="A498" s="252" t="s">
        <v>2185</v>
      </c>
      <c r="B498" s="252" t="s">
        <v>2186</v>
      </c>
      <c r="C498" s="253">
        <v>1</v>
      </c>
    </row>
    <row r="499" spans="1:3" ht="15.5" x14ac:dyDescent="0.35">
      <c r="A499" s="252" t="s">
        <v>2187</v>
      </c>
      <c r="B499" s="252" t="s">
        <v>2188</v>
      </c>
      <c r="C499" s="253">
        <v>1</v>
      </c>
    </row>
    <row r="500" spans="1:3" ht="15.5" x14ac:dyDescent="0.35">
      <c r="A500" s="252" t="s">
        <v>2189</v>
      </c>
      <c r="B500" s="252" t="s">
        <v>2190</v>
      </c>
      <c r="C500" s="253">
        <v>1</v>
      </c>
    </row>
    <row r="501" spans="1:3" ht="15.5" x14ac:dyDescent="0.35">
      <c r="A501" s="252" t="s">
        <v>2191</v>
      </c>
      <c r="B501" s="252" t="s">
        <v>2192</v>
      </c>
      <c r="C501" s="253">
        <v>1</v>
      </c>
    </row>
    <row r="502" spans="1:3" ht="15.5" x14ac:dyDescent="0.35">
      <c r="A502" s="252" t="s">
        <v>2193</v>
      </c>
      <c r="B502" s="252" t="s">
        <v>2194</v>
      </c>
      <c r="C502" s="253">
        <v>1</v>
      </c>
    </row>
    <row r="503" spans="1:3" ht="15.5" x14ac:dyDescent="0.35">
      <c r="A503" s="252" t="s">
        <v>2195</v>
      </c>
      <c r="B503" s="252" t="s">
        <v>2196</v>
      </c>
      <c r="C503" s="253">
        <v>1</v>
      </c>
    </row>
    <row r="504" spans="1:3" ht="15.5" x14ac:dyDescent="0.35">
      <c r="A504" s="252" t="s">
        <v>2197</v>
      </c>
      <c r="B504" s="252" t="s">
        <v>2198</v>
      </c>
      <c r="C504" s="253">
        <v>1</v>
      </c>
    </row>
    <row r="505" spans="1:3" ht="15.5" x14ac:dyDescent="0.35">
      <c r="A505" s="252" t="s">
        <v>2199</v>
      </c>
      <c r="B505" s="252" t="s">
        <v>2200</v>
      </c>
      <c r="C505" s="253">
        <v>1</v>
      </c>
    </row>
    <row r="506" spans="1:3" ht="15.5" x14ac:dyDescent="0.35">
      <c r="A506" s="252" t="s">
        <v>2201</v>
      </c>
      <c r="B506" s="252" t="s">
        <v>2202</v>
      </c>
      <c r="C506" s="253">
        <v>1</v>
      </c>
    </row>
    <row r="507" spans="1:3" ht="15.5" x14ac:dyDescent="0.35">
      <c r="A507" s="252" t="s">
        <v>2203</v>
      </c>
      <c r="B507" s="252" t="s">
        <v>2204</v>
      </c>
      <c r="C507" s="253">
        <v>1</v>
      </c>
    </row>
    <row r="508" spans="1:3" ht="15.5" x14ac:dyDescent="0.35">
      <c r="A508" s="252" t="s">
        <v>2205</v>
      </c>
      <c r="B508" s="252" t="s">
        <v>2206</v>
      </c>
      <c r="C508" s="253">
        <v>1</v>
      </c>
    </row>
    <row r="509" spans="1:3" ht="15.5" x14ac:dyDescent="0.35">
      <c r="A509" s="252" t="s">
        <v>2207</v>
      </c>
      <c r="B509" s="252" t="s">
        <v>2208</v>
      </c>
      <c r="C509" s="253">
        <v>1</v>
      </c>
    </row>
    <row r="510" spans="1:3" ht="15.5" x14ac:dyDescent="0.35">
      <c r="A510" s="252" t="s">
        <v>2209</v>
      </c>
      <c r="B510" s="252" t="s">
        <v>2210</v>
      </c>
      <c r="C510" s="253">
        <v>1</v>
      </c>
    </row>
    <row r="511" spans="1:3" ht="15.5" x14ac:dyDescent="0.35">
      <c r="A511" s="252" t="s">
        <v>2211</v>
      </c>
      <c r="B511" s="252" t="s">
        <v>2212</v>
      </c>
      <c r="C511" s="253">
        <v>1</v>
      </c>
    </row>
    <row r="512" spans="1:3" ht="15.5" x14ac:dyDescent="0.35">
      <c r="A512" s="252" t="s">
        <v>2213</v>
      </c>
      <c r="B512" s="252" t="s">
        <v>2214</v>
      </c>
      <c r="C512" s="253">
        <v>1</v>
      </c>
    </row>
    <row r="513" spans="1:3" ht="15.5" x14ac:dyDescent="0.35">
      <c r="A513" s="252" t="s">
        <v>2215</v>
      </c>
      <c r="B513" s="252" t="s">
        <v>2216</v>
      </c>
      <c r="C513" s="253">
        <v>1</v>
      </c>
    </row>
    <row r="514" spans="1:3" ht="15.5" x14ac:dyDescent="0.35">
      <c r="A514" s="252" t="s">
        <v>2217</v>
      </c>
      <c r="B514" s="252" t="s">
        <v>2218</v>
      </c>
      <c r="C514" s="253">
        <v>1</v>
      </c>
    </row>
    <row r="515" spans="1:3" ht="15.5" x14ac:dyDescent="0.35">
      <c r="A515" s="252" t="s">
        <v>2219</v>
      </c>
      <c r="B515" s="252" t="s">
        <v>2220</v>
      </c>
      <c r="C515" s="253">
        <v>1</v>
      </c>
    </row>
    <row r="516" spans="1:3" ht="15.5" x14ac:dyDescent="0.35">
      <c r="A516" s="252" t="s">
        <v>2221</v>
      </c>
      <c r="B516" s="252" t="s">
        <v>2222</v>
      </c>
      <c r="C516" s="253">
        <v>1</v>
      </c>
    </row>
    <row r="517" spans="1:3" ht="15.5" x14ac:dyDescent="0.35">
      <c r="A517" s="252" t="s">
        <v>2223</v>
      </c>
      <c r="B517" s="252" t="s">
        <v>2224</v>
      </c>
      <c r="C517" s="253">
        <v>1</v>
      </c>
    </row>
    <row r="518" spans="1:3" ht="15.5" x14ac:dyDescent="0.35">
      <c r="A518" s="252" t="s">
        <v>2225</v>
      </c>
      <c r="B518" s="252" t="s">
        <v>2226</v>
      </c>
      <c r="C518" s="253">
        <v>1</v>
      </c>
    </row>
    <row r="519" spans="1:3" ht="15.5" x14ac:dyDescent="0.35">
      <c r="A519" s="252" t="s">
        <v>2227</v>
      </c>
      <c r="B519" s="252" t="s">
        <v>2228</v>
      </c>
      <c r="C519" s="253">
        <v>1</v>
      </c>
    </row>
    <row r="520" spans="1:3" ht="15.5" x14ac:dyDescent="0.35">
      <c r="A520" s="252" t="s">
        <v>2229</v>
      </c>
      <c r="B520" s="252" t="s">
        <v>2230</v>
      </c>
      <c r="C520" s="253">
        <v>1</v>
      </c>
    </row>
    <row r="521" spans="1:3" ht="15.5" x14ac:dyDescent="0.35">
      <c r="A521" s="252" t="s">
        <v>2231</v>
      </c>
      <c r="B521" s="252" t="s">
        <v>2232</v>
      </c>
      <c r="C521" s="253">
        <v>1</v>
      </c>
    </row>
    <row r="522" spans="1:3" ht="15.5" x14ac:dyDescent="0.35">
      <c r="A522" s="252" t="s">
        <v>2233</v>
      </c>
      <c r="B522" s="252" t="s">
        <v>2234</v>
      </c>
      <c r="C522" s="253">
        <v>1</v>
      </c>
    </row>
    <row r="523" spans="1:3" ht="15.5" x14ac:dyDescent="0.35">
      <c r="A523" s="252" t="s">
        <v>2235</v>
      </c>
      <c r="B523" s="252" t="s">
        <v>2236</v>
      </c>
      <c r="C523" s="253">
        <v>1</v>
      </c>
    </row>
    <row r="524" spans="1:3" ht="15.5" x14ac:dyDescent="0.35">
      <c r="A524" s="252" t="s">
        <v>2237</v>
      </c>
      <c r="B524" s="252" t="s">
        <v>2238</v>
      </c>
      <c r="C524" s="253">
        <v>1</v>
      </c>
    </row>
    <row r="525" spans="1:3" ht="15.5" x14ac:dyDescent="0.35">
      <c r="A525" s="252" t="s">
        <v>2239</v>
      </c>
      <c r="B525" s="252" t="s">
        <v>2240</v>
      </c>
      <c r="C525" s="253">
        <v>1</v>
      </c>
    </row>
    <row r="526" spans="1:3" ht="15.5" x14ac:dyDescent="0.35">
      <c r="A526" s="252" t="s">
        <v>2241</v>
      </c>
      <c r="B526" s="252" t="s">
        <v>2242</v>
      </c>
      <c r="C526" s="253">
        <v>1</v>
      </c>
    </row>
    <row r="527" spans="1:3" ht="15.5" x14ac:dyDescent="0.35">
      <c r="A527" s="252" t="s">
        <v>2243</v>
      </c>
      <c r="B527" s="252" t="s">
        <v>2244</v>
      </c>
      <c r="C527" s="253">
        <v>1</v>
      </c>
    </row>
  </sheetData>
  <autoFilter ref="A1:D495" xr:uid="{00000000-0009-0000-0000-00000A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2"/>
  <sheetViews>
    <sheetView zoomScale="80" zoomScaleNormal="80" workbookViewId="0">
      <selection activeCell="A25" sqref="A25:XFD25"/>
    </sheetView>
  </sheetViews>
  <sheetFormatPr defaultColWidth="11.453125" defaultRowHeight="14.5" x14ac:dyDescent="0.35"/>
  <cols>
    <col min="1" max="1" width="22.453125" style="82" customWidth="1"/>
    <col min="2" max="3" width="13" style="82" customWidth="1"/>
    <col min="4" max="5" width="11.453125" style="82" customWidth="1"/>
    <col min="6" max="6" width="13" style="82" customWidth="1"/>
    <col min="7" max="7" width="12.1796875" style="82" customWidth="1"/>
    <col min="8" max="9" width="11.453125" style="82" hidden="1" customWidth="1"/>
    <col min="10" max="11" width="11.453125" style="82" customWidth="1"/>
    <col min="12" max="12" width="5.453125" style="82" customWidth="1"/>
    <col min="13" max="13" width="9.81640625" style="82" customWidth="1"/>
    <col min="14" max="14" width="10.81640625" style="82" customWidth="1"/>
    <col min="15" max="15" width="11" style="82" customWidth="1"/>
    <col min="16" max="18" width="11.453125" style="82" customWidth="1"/>
    <col min="19" max="16384" width="11.453125" style="82"/>
  </cols>
  <sheetData>
    <row r="1" spans="1:18" ht="12.75" customHeight="1" x14ac:dyDescent="0.35">
      <c r="A1" s="187" t="s">
        <v>34</v>
      </c>
      <c r="B1" s="29"/>
      <c r="C1" s="29"/>
      <c r="D1" s="29"/>
      <c r="E1" s="29"/>
      <c r="F1" s="29"/>
      <c r="G1" s="29"/>
      <c r="H1" s="29"/>
      <c r="I1" s="29"/>
      <c r="J1" s="29"/>
      <c r="K1" s="29"/>
      <c r="L1" s="29"/>
      <c r="M1" s="29"/>
      <c r="N1" s="29"/>
      <c r="O1" s="29"/>
      <c r="P1" s="186"/>
    </row>
    <row r="2" spans="1:18" ht="19.5" customHeight="1" x14ac:dyDescent="0.35">
      <c r="A2" s="83" t="s">
        <v>35</v>
      </c>
      <c r="B2" s="84"/>
      <c r="C2" s="84"/>
      <c r="D2" s="84"/>
      <c r="E2" s="84"/>
      <c r="F2" s="84"/>
      <c r="G2" s="84"/>
      <c r="H2" s="84"/>
      <c r="I2" s="84"/>
      <c r="J2" s="84"/>
      <c r="K2" s="84"/>
      <c r="L2" s="84"/>
      <c r="M2" s="84"/>
      <c r="N2" s="84"/>
      <c r="O2" s="84"/>
      <c r="P2" s="85"/>
    </row>
    <row r="3" spans="1:18" ht="12.75" customHeight="1" x14ac:dyDescent="0.35">
      <c r="A3" s="188" t="s">
        <v>36</v>
      </c>
      <c r="B3" s="86"/>
      <c r="C3" s="86"/>
      <c r="D3" s="86"/>
      <c r="E3" s="86"/>
      <c r="F3" s="86"/>
      <c r="G3" s="86"/>
      <c r="H3" s="86"/>
      <c r="I3" s="86"/>
      <c r="J3" s="86"/>
      <c r="K3" s="86"/>
      <c r="L3" s="86"/>
      <c r="M3" s="86"/>
      <c r="N3" s="86"/>
      <c r="O3" s="86"/>
      <c r="P3" s="87"/>
    </row>
    <row r="4" spans="1:18" ht="12.75" customHeight="1" x14ac:dyDescent="0.35">
      <c r="A4" s="188"/>
      <c r="B4" s="86"/>
      <c r="C4" s="86"/>
      <c r="D4" s="86"/>
      <c r="E4" s="86"/>
      <c r="F4" s="86"/>
      <c r="G4" s="86"/>
      <c r="H4" s="86"/>
      <c r="I4" s="86"/>
      <c r="J4" s="86"/>
      <c r="K4" s="86"/>
      <c r="L4" s="86"/>
      <c r="M4" s="86"/>
      <c r="N4" s="86"/>
      <c r="O4" s="86"/>
      <c r="P4" s="87"/>
    </row>
    <row r="5" spans="1:18" ht="12.75" customHeight="1" x14ac:dyDescent="0.35">
      <c r="A5" s="188" t="s">
        <v>37</v>
      </c>
      <c r="B5" s="86"/>
      <c r="C5" s="86"/>
      <c r="D5" s="86"/>
      <c r="E5" s="86"/>
      <c r="F5" s="86"/>
      <c r="G5" s="86"/>
      <c r="H5" s="86"/>
      <c r="I5" s="86"/>
      <c r="J5" s="86"/>
      <c r="K5" s="86"/>
      <c r="L5" s="86"/>
      <c r="M5" s="86"/>
      <c r="N5" s="86"/>
      <c r="O5" s="86"/>
      <c r="P5" s="87"/>
    </row>
    <row r="6" spans="1:18" ht="12.75" customHeight="1" x14ac:dyDescent="0.35">
      <c r="A6" s="188" t="s">
        <v>38</v>
      </c>
      <c r="B6" s="86"/>
      <c r="C6" s="86"/>
      <c r="D6" s="86"/>
      <c r="E6" s="86"/>
      <c r="F6" s="86"/>
      <c r="G6" s="86"/>
      <c r="H6" s="86"/>
      <c r="I6" s="86"/>
      <c r="J6" s="86"/>
      <c r="K6" s="86"/>
      <c r="L6" s="86"/>
      <c r="M6" s="86"/>
      <c r="N6" s="86"/>
      <c r="O6" s="86"/>
      <c r="P6" s="87"/>
    </row>
    <row r="7" spans="1:18" ht="12.75" customHeight="1" x14ac:dyDescent="0.35">
      <c r="A7" s="88"/>
      <c r="B7" s="89"/>
      <c r="C7" s="89"/>
      <c r="D7" s="89"/>
      <c r="E7" s="89"/>
      <c r="F7" s="89"/>
      <c r="G7" s="89"/>
      <c r="H7" s="89"/>
      <c r="I7" s="89"/>
      <c r="J7" s="89"/>
      <c r="K7" s="89"/>
      <c r="L7" s="89"/>
      <c r="M7" s="89"/>
      <c r="N7" s="89"/>
      <c r="O7" s="89"/>
      <c r="P7" s="90"/>
    </row>
    <row r="8" spans="1:18" ht="12.75" customHeight="1" x14ac:dyDescent="0.35">
      <c r="A8" s="91"/>
      <c r="B8" s="92"/>
      <c r="C8" s="92"/>
      <c r="D8" s="92"/>
      <c r="E8" s="92"/>
      <c r="F8" s="92"/>
      <c r="G8" s="92"/>
      <c r="H8" s="92"/>
      <c r="I8" s="92"/>
      <c r="J8" s="92"/>
      <c r="K8" s="92"/>
      <c r="L8" s="92"/>
      <c r="M8" s="92"/>
      <c r="N8" s="92"/>
      <c r="O8" s="92"/>
      <c r="P8" s="93"/>
      <c r="Q8" s="105"/>
      <c r="R8" s="105"/>
    </row>
    <row r="9" spans="1:18" ht="12.75" customHeight="1" x14ac:dyDescent="0.35">
      <c r="A9" s="106"/>
      <c r="B9" s="164" t="s">
        <v>39</v>
      </c>
      <c r="C9" s="165"/>
      <c r="D9" s="165"/>
      <c r="E9" s="165"/>
      <c r="F9" s="165"/>
      <c r="G9" s="166"/>
      <c r="H9" s="179"/>
      <c r="I9" s="179"/>
      <c r="J9" s="179"/>
      <c r="K9" s="179"/>
      <c r="L9" s="179"/>
      <c r="M9" s="179"/>
      <c r="N9" s="179"/>
      <c r="O9" s="179"/>
      <c r="P9" s="94"/>
      <c r="Q9" s="105"/>
      <c r="R9" s="105"/>
    </row>
    <row r="10" spans="1:18" ht="12.75" customHeight="1" x14ac:dyDescent="0.35">
      <c r="A10" s="106"/>
      <c r="B10" s="167" t="s">
        <v>40</v>
      </c>
      <c r="C10" s="168"/>
      <c r="D10" s="168"/>
      <c r="E10" s="168"/>
      <c r="F10" s="168"/>
      <c r="G10" s="169"/>
      <c r="H10" s="179"/>
      <c r="I10" s="179"/>
      <c r="J10" s="179"/>
      <c r="K10" s="179"/>
      <c r="L10" s="179"/>
      <c r="M10" s="179"/>
      <c r="N10" s="179"/>
      <c r="O10" s="179"/>
      <c r="P10" s="94"/>
      <c r="Q10" s="105"/>
      <c r="R10" s="105"/>
    </row>
    <row r="11" spans="1:18" ht="12.75" customHeight="1" x14ac:dyDescent="0.35">
      <c r="A11" s="274" t="s">
        <v>41</v>
      </c>
      <c r="B11" s="163" t="s">
        <v>42</v>
      </c>
      <c r="C11" s="170"/>
      <c r="D11" s="171"/>
      <c r="E11" s="171"/>
      <c r="F11" s="171"/>
      <c r="G11" s="172"/>
      <c r="H11" s="179"/>
      <c r="I11" s="179"/>
      <c r="J11" s="179"/>
      <c r="K11" s="180" t="s">
        <v>43</v>
      </c>
      <c r="L11" s="181"/>
      <c r="M11" s="181"/>
      <c r="N11" s="181"/>
      <c r="O11" s="182"/>
      <c r="P11" s="94"/>
      <c r="Q11" s="105"/>
      <c r="R11" s="105"/>
    </row>
    <row r="12" spans="1:18" ht="36" x14ac:dyDescent="0.35">
      <c r="A12" s="274"/>
      <c r="B12" s="107" t="s">
        <v>44</v>
      </c>
      <c r="C12" s="108" t="s">
        <v>45</v>
      </c>
      <c r="D12" s="108" t="s">
        <v>46</v>
      </c>
      <c r="E12" s="108" t="s">
        <v>47</v>
      </c>
      <c r="F12" s="108" t="s">
        <v>48</v>
      </c>
      <c r="G12" s="109" t="s">
        <v>49</v>
      </c>
      <c r="H12" s="179"/>
      <c r="I12" s="179"/>
      <c r="J12" s="179"/>
      <c r="K12" s="110" t="s">
        <v>50</v>
      </c>
      <c r="L12" s="32"/>
      <c r="M12" s="111" t="s">
        <v>51</v>
      </c>
      <c r="N12" s="111" t="s">
        <v>52</v>
      </c>
      <c r="O12" s="112" t="s">
        <v>53</v>
      </c>
      <c r="P12" s="94"/>
      <c r="Q12" s="105"/>
      <c r="R12" s="105"/>
    </row>
    <row r="13" spans="1:18" ht="12.75" customHeight="1" x14ac:dyDescent="0.35">
      <c r="A13" s="274"/>
      <c r="B13" s="155">
        <f>COUNTIF('Gen Test Cases'!I3:I39,"Pass")+COUNTIF('SQL 2012 Test Cases'!J3:J311,"Pass")</f>
        <v>0</v>
      </c>
      <c r="C13" s="156">
        <f>COUNTIF('Gen Test Cases'!I3:I39,"Fail")+COUNTIF('SQL 2012 Test Cases'!J3:J311,"Fail")</f>
        <v>0</v>
      </c>
      <c r="D13" s="155">
        <f>COUNTIF('Gen Test Cases'!I3:I39,"Info")+COUNTIF('SQL 2012 Test Cases'!J3:J311,"Info")</f>
        <v>0</v>
      </c>
      <c r="E13" s="156">
        <f>COUNTIF('Gen Test Cases'!I3:I39,"N/A")+COUNTIF('SQL 2012 Test Cases'!J3:J311,"N/A")</f>
        <v>0</v>
      </c>
      <c r="F13" s="155">
        <f>B13+C13</f>
        <v>0</v>
      </c>
      <c r="G13" s="157">
        <f>D25/100</f>
        <v>0</v>
      </c>
      <c r="H13" s="179"/>
      <c r="I13" s="179"/>
      <c r="J13" s="179"/>
      <c r="K13" s="114" t="s">
        <v>54</v>
      </c>
      <c r="L13" s="115"/>
      <c r="M13" s="116">
        <f>COUNTA('Gen Test Cases'!I3:I39)+COUNTA('SQL 2012 Test Cases'!J3:J311)</f>
        <v>0</v>
      </c>
      <c r="N13" s="116">
        <f>O13-M13</f>
        <v>49</v>
      </c>
      <c r="O13" s="117">
        <f>COUNTA('Gen Test Cases'!A3:A39)+COUNTA('SQL 2012 Test Cases'!A3:A311)</f>
        <v>49</v>
      </c>
      <c r="P13" s="94"/>
      <c r="Q13" s="105"/>
      <c r="R13" s="105"/>
    </row>
    <row r="14" spans="1:18" ht="12.75" customHeight="1" x14ac:dyDescent="0.35">
      <c r="A14" s="96"/>
      <c r="B14" s="183"/>
      <c r="C14" s="179"/>
      <c r="D14" s="179"/>
      <c r="E14" s="179"/>
      <c r="F14" s="179"/>
      <c r="G14" s="179"/>
      <c r="H14" s="179"/>
      <c r="I14" s="179"/>
      <c r="J14" s="179"/>
      <c r="K14" s="184"/>
      <c r="L14" s="184"/>
      <c r="M14" s="184"/>
      <c r="N14" s="184"/>
      <c r="O14" s="184"/>
      <c r="P14" s="94"/>
      <c r="Q14" s="105"/>
      <c r="R14" s="105"/>
    </row>
    <row r="15" spans="1:18" ht="12.75" customHeight="1" x14ac:dyDescent="0.35">
      <c r="A15" s="96"/>
      <c r="B15" s="173" t="s">
        <v>55</v>
      </c>
      <c r="C15" s="174"/>
      <c r="D15" s="174"/>
      <c r="E15" s="174"/>
      <c r="F15" s="174"/>
      <c r="G15" s="175"/>
      <c r="H15" s="179"/>
      <c r="I15" s="179"/>
      <c r="J15" s="179"/>
      <c r="K15" s="184"/>
      <c r="L15" s="184"/>
      <c r="M15" s="184"/>
      <c r="N15" s="184"/>
      <c r="O15" s="184"/>
      <c r="P15" s="94"/>
      <c r="Q15" s="105"/>
      <c r="R15" s="105"/>
    </row>
    <row r="16" spans="1:18" ht="12.75" customHeight="1" x14ac:dyDescent="0.35">
      <c r="A16" s="95"/>
      <c r="B16" s="119" t="s">
        <v>56</v>
      </c>
      <c r="C16" s="119" t="s">
        <v>57</v>
      </c>
      <c r="D16" s="119" t="s">
        <v>58</v>
      </c>
      <c r="E16" s="119" t="s">
        <v>59</v>
      </c>
      <c r="F16" s="119" t="s">
        <v>47</v>
      </c>
      <c r="G16" s="119" t="s">
        <v>60</v>
      </c>
      <c r="H16" s="120" t="s">
        <v>61</v>
      </c>
      <c r="I16" s="120" t="s">
        <v>62</v>
      </c>
      <c r="J16" s="179"/>
      <c r="K16" s="185"/>
      <c r="L16" s="185"/>
      <c r="M16" s="185"/>
      <c r="N16" s="185"/>
      <c r="O16" s="185"/>
      <c r="P16" s="94"/>
      <c r="Q16" s="105"/>
      <c r="R16" s="105"/>
    </row>
    <row r="17" spans="1:18" ht="12.75" customHeight="1" x14ac:dyDescent="0.35">
      <c r="A17" s="95"/>
      <c r="B17" s="121">
        <v>8</v>
      </c>
      <c r="C17" s="122">
        <f>COUNTIF('Gen Test Cases'!AA:AA,B17)+COUNTIF('SQL 2012 Test Cases'!AA:AA,B17)</f>
        <v>0</v>
      </c>
      <c r="D17" s="113">
        <f>COUNTIFS('Gen Test Cases'!AA:AA,B17,'Gen Test Cases'!I:I,$D$16)+COUNTIFS('SQL 2012 Test Cases'!AA:AA,B17,'SQL 2012 Test Cases'!J:J,$D$16)</f>
        <v>0</v>
      </c>
      <c r="E17" s="113">
        <f>COUNTIFS('Gen Test Cases'!AA:AA,B17,'Gen Test Cases'!I:I,$E$16)+COUNTIFS('SQL 2012 Test Cases'!AA:AA,B17,'SQL 2012 Test Cases'!J:J,$E$16)</f>
        <v>0</v>
      </c>
      <c r="F17" s="113">
        <f>COUNTIFS('Gen Test Cases'!AA:AA,B17,'Gen Test Cases'!I:I,$F$16)+COUNTIFS('SQL 2012 Test Cases'!AA:AA,B17,'SQL 2012 Test Cases'!J:J,$F$16)</f>
        <v>0</v>
      </c>
      <c r="G17" s="209">
        <v>1500</v>
      </c>
      <c r="H17" s="179">
        <f t="shared" ref="H17:H24" si="0">(C17-F17)*(G17)</f>
        <v>0</v>
      </c>
      <c r="I17" s="179">
        <f t="shared" ref="I17:I24" si="1">D17*G17</f>
        <v>0</v>
      </c>
      <c r="J17" s="203">
        <f>D13+N13</f>
        <v>49</v>
      </c>
      <c r="K17" s="204" t="str">
        <f>"WARNING: THERE IS AT LEAST ONE TEST CASE WITH"</f>
        <v>WARNING: THERE IS AT LEAST ONE TEST CASE WITH</v>
      </c>
      <c r="L17" s="179"/>
      <c r="M17" s="179"/>
      <c r="N17" s="179"/>
      <c r="O17" s="179"/>
      <c r="P17" s="94"/>
      <c r="Q17" s="105"/>
      <c r="R17" s="105"/>
    </row>
    <row r="18" spans="1:18" ht="12.75" customHeight="1" x14ac:dyDescent="0.35">
      <c r="A18" s="95"/>
      <c r="B18" s="121">
        <v>7</v>
      </c>
      <c r="C18" s="122">
        <f>COUNTIF('Gen Test Cases'!AA:AA,B18)+COUNTIF('SQL 2012 Test Cases'!AA:AA,B18)</f>
        <v>1</v>
      </c>
      <c r="D18" s="113">
        <f>COUNTIFS('Gen Test Cases'!AA:AA,B18,'Gen Test Cases'!I:I,$D$16)+COUNTIFS('SQL 2012 Test Cases'!AA:AA,B18,'SQL 2012 Test Cases'!J:J,$D$16)</f>
        <v>0</v>
      </c>
      <c r="E18" s="113">
        <f>COUNTIFS('Gen Test Cases'!AA:AA,B18,'Gen Test Cases'!I:I,$E$16)+COUNTIFS('SQL 2012 Test Cases'!AA:AA,B18,'SQL 2012 Test Cases'!J:J,$E$16)</f>
        <v>0</v>
      </c>
      <c r="F18" s="113">
        <f>COUNTIFS('Gen Test Cases'!AA:AA,B18,'Gen Test Cases'!I:I,$F$16)+COUNTIFS('SQL 2012 Test Cases'!AA:AA,B18,'SQL 2012 Test Cases'!J:J,$F$16)</f>
        <v>0</v>
      </c>
      <c r="G18" s="209">
        <v>750</v>
      </c>
      <c r="H18" s="179">
        <f t="shared" si="0"/>
        <v>750</v>
      </c>
      <c r="I18" s="179">
        <f t="shared" si="1"/>
        <v>0</v>
      </c>
      <c r="K18" s="204" t="str">
        <f>"AN 'INFO' OR BLANK STATUS (SEE ABOVE)"</f>
        <v>AN 'INFO' OR BLANK STATUS (SEE ABOVE)</v>
      </c>
      <c r="L18" s="179"/>
      <c r="M18" s="179"/>
      <c r="N18" s="179"/>
      <c r="O18" s="179"/>
      <c r="P18" s="94"/>
      <c r="Q18" s="105"/>
      <c r="R18" s="105"/>
    </row>
    <row r="19" spans="1:18" ht="12.75" customHeight="1" x14ac:dyDescent="0.35">
      <c r="A19" s="95"/>
      <c r="B19" s="121">
        <v>6</v>
      </c>
      <c r="C19" s="122">
        <f>COUNTIF('Gen Test Cases'!AA:AA,B19)+COUNTIF('SQL 2012 Test Cases'!AA:AA,B19)</f>
        <v>6</v>
      </c>
      <c r="D19" s="113">
        <f>COUNTIFS('Gen Test Cases'!AA:AA,B19,'Gen Test Cases'!I:I,$D$16)+COUNTIFS('SQL 2012 Test Cases'!AA:AA,B19,'SQL 2012 Test Cases'!J:J,$D$16)</f>
        <v>0</v>
      </c>
      <c r="E19" s="113">
        <f>COUNTIFS('Gen Test Cases'!AA:AA,B19,'Gen Test Cases'!I:I,$E$16)+COUNTIFS('SQL 2012 Test Cases'!AA:AA,B19,'SQL 2012 Test Cases'!J:J,$E$16)</f>
        <v>0</v>
      </c>
      <c r="F19" s="113">
        <f>COUNTIFS('Gen Test Cases'!AA:AA,B19,'Gen Test Cases'!I:I,$F$16)+COUNTIFS('SQL 2012 Test Cases'!AA:AA,B19,'SQL 2012 Test Cases'!J:J,$F$16)</f>
        <v>0</v>
      </c>
      <c r="G19" s="209">
        <v>100</v>
      </c>
      <c r="H19" s="179">
        <f t="shared" si="0"/>
        <v>600</v>
      </c>
      <c r="I19" s="179">
        <f t="shared" si="1"/>
        <v>0</v>
      </c>
      <c r="L19" s="179"/>
      <c r="M19" s="179"/>
      <c r="N19" s="179"/>
      <c r="O19" s="179"/>
      <c r="P19" s="94"/>
      <c r="Q19" s="105"/>
      <c r="R19" s="105"/>
    </row>
    <row r="20" spans="1:18" ht="12.75" customHeight="1" x14ac:dyDescent="0.35">
      <c r="A20" s="95"/>
      <c r="B20" s="121">
        <v>5</v>
      </c>
      <c r="C20" s="122">
        <f>COUNTIF('Gen Test Cases'!AA:AA,B20)+COUNTIF('SQL 2012 Test Cases'!AA:AA,B20)</f>
        <v>23</v>
      </c>
      <c r="D20" s="113">
        <f>COUNTIFS('Gen Test Cases'!AA:AA,B20,'Gen Test Cases'!I:I,$D$16)+COUNTIFS('SQL 2012 Test Cases'!AA:AA,B20,'SQL 2012 Test Cases'!J:J,$D$16)</f>
        <v>0</v>
      </c>
      <c r="E20" s="113">
        <f>COUNTIFS('Gen Test Cases'!AA:AA,B20,'Gen Test Cases'!I:I,$E$16)+COUNTIFS('SQL 2012 Test Cases'!AA:AA,B20,'SQL 2012 Test Cases'!J:J,$E$16)</f>
        <v>0</v>
      </c>
      <c r="F20" s="113">
        <f>COUNTIFS('Gen Test Cases'!AA:AA,B20,'Gen Test Cases'!I:I,$F$16)+COUNTIFS('SQL 2012 Test Cases'!AA:AA,B20,'SQL 2012 Test Cases'!J:J,$F$16)</f>
        <v>0</v>
      </c>
      <c r="G20" s="209">
        <v>50</v>
      </c>
      <c r="H20" s="179">
        <f t="shared" si="0"/>
        <v>1150</v>
      </c>
      <c r="I20" s="179">
        <f t="shared" si="1"/>
        <v>0</v>
      </c>
      <c r="L20" s="179"/>
      <c r="M20" s="179"/>
      <c r="N20" s="179"/>
      <c r="O20" s="179"/>
      <c r="P20" s="94"/>
      <c r="Q20" s="105"/>
      <c r="R20" s="105"/>
    </row>
    <row r="21" spans="1:18" ht="12.75" customHeight="1" x14ac:dyDescent="0.35">
      <c r="A21" s="95"/>
      <c r="B21" s="121">
        <v>4</v>
      </c>
      <c r="C21" s="122">
        <f>COUNTIF('Gen Test Cases'!AA:AA,B21)+COUNTIF('SQL 2012 Test Cases'!AA:AA,B21)</f>
        <v>6</v>
      </c>
      <c r="D21" s="113">
        <f>COUNTIFS('Gen Test Cases'!AA:AA,B21,'Gen Test Cases'!I:I,$D$16)+COUNTIFS('SQL 2012 Test Cases'!AA:AA,B21,'SQL 2012 Test Cases'!J:J,$D$16)</f>
        <v>0</v>
      </c>
      <c r="E21" s="113">
        <f>COUNTIFS('Gen Test Cases'!AA:AA,B21,'Gen Test Cases'!I:I,$E$16)+COUNTIFS('SQL 2012 Test Cases'!AA:AA,B21,'SQL 2012 Test Cases'!J:J,$E$16)</f>
        <v>0</v>
      </c>
      <c r="F21" s="113">
        <f>COUNTIFS('Gen Test Cases'!AA:AA,B21,'Gen Test Cases'!I:I,$F$16)+COUNTIFS('SQL 2012 Test Cases'!AA:AA,B21,'SQL 2012 Test Cases'!J:J,$F$16)</f>
        <v>0</v>
      </c>
      <c r="G21" s="209">
        <v>10</v>
      </c>
      <c r="H21" s="179">
        <f t="shared" si="0"/>
        <v>60</v>
      </c>
      <c r="I21" s="179">
        <f t="shared" si="1"/>
        <v>0</v>
      </c>
      <c r="J21" s="203">
        <f>SUMPRODUCT(--ISERROR('Gen Test Cases'!AA:AA))+SUMPRODUCT(--ISERROR('SQL 2012 Test Cases'!AA:AA))</f>
        <v>8</v>
      </c>
      <c r="K21" s="204" t="str">
        <f>"WARNING: THERE IS AT LEAST ONE TEST CASE WITH"</f>
        <v>WARNING: THERE IS AT LEAST ONE TEST CASE WITH</v>
      </c>
      <c r="L21" s="179"/>
      <c r="M21" s="179"/>
      <c r="N21" s="179"/>
      <c r="O21" s="179"/>
      <c r="P21" s="94"/>
      <c r="Q21" s="105"/>
      <c r="R21" s="105"/>
    </row>
    <row r="22" spans="1:18" ht="12.75" customHeight="1" x14ac:dyDescent="0.35">
      <c r="A22" s="95"/>
      <c r="B22" s="121">
        <v>3</v>
      </c>
      <c r="C22" s="122">
        <f>COUNTIF('Gen Test Cases'!AA:AA,B22)+COUNTIF('SQL 2012 Test Cases'!AA:AA,B22)</f>
        <v>1</v>
      </c>
      <c r="D22" s="113">
        <f>COUNTIFS('Gen Test Cases'!AA:AA,B22,'Gen Test Cases'!I:I,$D$16)+COUNTIFS('SQL 2012 Test Cases'!AA:AA,B22,'SQL 2012 Test Cases'!J:J,$D$16)</f>
        <v>0</v>
      </c>
      <c r="E22" s="113">
        <f>COUNTIFS('Gen Test Cases'!AA:AA,B22,'Gen Test Cases'!I:I,$E$16)+COUNTIFS('SQL 2012 Test Cases'!AA:AA,B22,'SQL 2012 Test Cases'!J:J,$E$16)</f>
        <v>0</v>
      </c>
      <c r="F22" s="113">
        <f>COUNTIFS('Gen Test Cases'!AA:AA,B22,'Gen Test Cases'!I:I,$F$16)+COUNTIFS('SQL 2012 Test Cases'!AA:AA,B22,'SQL 2012 Test Cases'!J:J,$F$16)</f>
        <v>0</v>
      </c>
      <c r="G22" s="209">
        <v>5</v>
      </c>
      <c r="H22" s="179">
        <f t="shared" si="0"/>
        <v>5</v>
      </c>
      <c r="I22" s="179">
        <f t="shared" si="1"/>
        <v>0</v>
      </c>
      <c r="J22" s="30"/>
      <c r="K22" s="204" t="str">
        <f>"MULTIPLE OR INVALID ISSUE CODES (SEE TEST CASES TABS)"</f>
        <v>MULTIPLE OR INVALID ISSUE CODES (SEE TEST CASES TABS)</v>
      </c>
      <c r="L22" s="179"/>
      <c r="M22" s="179"/>
      <c r="N22" s="179"/>
      <c r="O22" s="179"/>
      <c r="P22" s="94"/>
      <c r="Q22" s="105"/>
      <c r="R22" s="105"/>
    </row>
    <row r="23" spans="1:18" ht="12.75" customHeight="1" x14ac:dyDescent="0.35">
      <c r="A23" s="95"/>
      <c r="B23" s="121">
        <v>2</v>
      </c>
      <c r="C23" s="122">
        <f>COUNTIF('Gen Test Cases'!AA:AA,B23)+COUNTIF('SQL 2012 Test Cases'!AA:AA,B23)</f>
        <v>4</v>
      </c>
      <c r="D23" s="113">
        <f>COUNTIFS('Gen Test Cases'!AA:AA,B23,'Gen Test Cases'!I:I,$D$16)+COUNTIFS('SQL 2012 Test Cases'!AA:AA,B23,'SQL 2012 Test Cases'!J:J,$D$16)</f>
        <v>0</v>
      </c>
      <c r="E23" s="113">
        <f>COUNTIFS('Gen Test Cases'!AA:AA,B23,'Gen Test Cases'!I:I,$E$16)+COUNTIFS('SQL 2012 Test Cases'!AA:AA,B23,'SQL 2012 Test Cases'!J:J,$E$16)</f>
        <v>0</v>
      </c>
      <c r="F23" s="113">
        <f>COUNTIFS('Gen Test Cases'!AA:AA,B23,'Gen Test Cases'!I:I,$F$16)+COUNTIFS('SQL 2012 Test Cases'!AA:AA,B23,'SQL 2012 Test Cases'!J:J,$F$16)</f>
        <v>0</v>
      </c>
      <c r="G23" s="209">
        <v>2</v>
      </c>
      <c r="H23" s="179">
        <f t="shared" si="0"/>
        <v>8</v>
      </c>
      <c r="I23" s="179">
        <f t="shared" si="1"/>
        <v>0</v>
      </c>
      <c r="J23" s="179"/>
      <c r="K23" s="179"/>
      <c r="L23" s="179"/>
      <c r="M23" s="179"/>
      <c r="N23" s="179"/>
      <c r="O23" s="179"/>
      <c r="P23" s="94"/>
      <c r="Q23" s="105"/>
      <c r="R23" s="105"/>
    </row>
    <row r="24" spans="1:18" ht="12.75" customHeight="1" x14ac:dyDescent="0.35">
      <c r="A24" s="95"/>
      <c r="B24" s="121">
        <v>1</v>
      </c>
      <c r="C24" s="122">
        <f>COUNTIF('Gen Test Cases'!AA:AA,B24)+COUNTIF('SQL 2012 Test Cases'!AA:AA,B24)</f>
        <v>0</v>
      </c>
      <c r="D24" s="113">
        <f>COUNTIFS('Gen Test Cases'!AA:AA,B24,'Gen Test Cases'!I:I,$D$16)+COUNTIFS('SQL 2012 Test Cases'!AA:AA,B24,'SQL 2012 Test Cases'!J:J,$D$16)</f>
        <v>0</v>
      </c>
      <c r="E24" s="113">
        <f>COUNTIFS('Gen Test Cases'!AA:AA,B24,'Gen Test Cases'!I:I,$E$16)+COUNTIFS('SQL 2012 Test Cases'!AA:AA,B24,'SQL 2012 Test Cases'!J:J,$E$16)</f>
        <v>0</v>
      </c>
      <c r="F24" s="113">
        <f>COUNTIFS('Gen Test Cases'!AA:AA,B24,'Gen Test Cases'!I:I,$F$16)+COUNTIFS('SQL 2012 Test Cases'!AA:AA,B24,'SQL 2012 Test Cases'!J:J,$F$16)</f>
        <v>0</v>
      </c>
      <c r="G24" s="209">
        <v>1</v>
      </c>
      <c r="H24" s="179">
        <f t="shared" si="0"/>
        <v>0</v>
      </c>
      <c r="I24" s="179">
        <f t="shared" si="1"/>
        <v>0</v>
      </c>
      <c r="J24" s="179"/>
      <c r="K24" s="179"/>
      <c r="L24" s="179"/>
      <c r="M24" s="179"/>
      <c r="N24" s="179"/>
      <c r="O24" s="179"/>
      <c r="P24" s="94"/>
      <c r="Q24" s="105"/>
      <c r="R24" s="105"/>
    </row>
    <row r="25" spans="1:18" ht="12.75" hidden="1" customHeight="1" x14ac:dyDescent="0.35">
      <c r="A25" s="95"/>
      <c r="B25" s="176" t="s">
        <v>63</v>
      </c>
      <c r="C25" s="122"/>
      <c r="D25" s="113">
        <f>SUM(I17:I24)/SUM(H17:H24)*100</f>
        <v>0</v>
      </c>
      <c r="E25" s="179"/>
      <c r="F25" s="179"/>
      <c r="G25" s="179"/>
      <c r="H25" s="179"/>
      <c r="I25" s="179"/>
      <c r="J25" s="179"/>
      <c r="K25" s="179"/>
      <c r="L25" s="179"/>
      <c r="M25" s="179"/>
      <c r="N25" s="179"/>
      <c r="O25" s="179"/>
      <c r="P25" s="94"/>
      <c r="Q25" s="105"/>
      <c r="R25" s="105"/>
    </row>
    <row r="26" spans="1:18" ht="12.75" customHeight="1" x14ac:dyDescent="0.35">
      <c r="A26" s="99"/>
      <c r="B26" s="100"/>
      <c r="C26" s="100"/>
      <c r="D26" s="100"/>
      <c r="E26" s="100"/>
      <c r="F26" s="100"/>
      <c r="G26" s="100"/>
      <c r="H26" s="100"/>
      <c r="I26" s="100"/>
      <c r="J26" s="100"/>
      <c r="K26" s="123"/>
      <c r="L26" s="123"/>
      <c r="M26" s="123"/>
      <c r="N26" s="123"/>
      <c r="O26" s="123"/>
      <c r="P26" s="101"/>
      <c r="Q26" s="105"/>
      <c r="R26" s="105"/>
    </row>
    <row r="27" spans="1:18" ht="12.75" customHeight="1" x14ac:dyDescent="0.35">
      <c r="A27" s="91"/>
      <c r="B27" s="92"/>
      <c r="C27" s="92"/>
      <c r="D27" s="92"/>
      <c r="E27" s="92"/>
      <c r="F27" s="92"/>
      <c r="G27" s="92"/>
      <c r="H27" s="92"/>
      <c r="I27" s="92"/>
      <c r="J27" s="92"/>
      <c r="K27" s="92"/>
      <c r="L27" s="92"/>
      <c r="M27" s="92"/>
      <c r="N27" s="92"/>
      <c r="O27" s="92"/>
      <c r="P27" s="93"/>
      <c r="Q27" s="105"/>
      <c r="R27" s="105"/>
    </row>
    <row r="28" spans="1:18" ht="12.75" customHeight="1" x14ac:dyDescent="0.35">
      <c r="A28" s="106"/>
      <c r="B28" s="164" t="s">
        <v>64</v>
      </c>
      <c r="C28" s="165"/>
      <c r="D28" s="165"/>
      <c r="E28" s="165"/>
      <c r="F28" s="165"/>
      <c r="G28" s="166"/>
      <c r="H28" s="179"/>
      <c r="I28" s="179"/>
      <c r="J28" s="179"/>
      <c r="K28" s="179"/>
      <c r="L28" s="179"/>
      <c r="M28" s="179"/>
      <c r="N28" s="179"/>
      <c r="O28" s="179"/>
      <c r="P28" s="94"/>
      <c r="Q28" s="105"/>
      <c r="R28" s="105"/>
    </row>
    <row r="29" spans="1:18" ht="12.75" customHeight="1" x14ac:dyDescent="0.35">
      <c r="A29" s="106"/>
      <c r="B29" s="167" t="s">
        <v>65</v>
      </c>
      <c r="C29" s="168"/>
      <c r="D29" s="168"/>
      <c r="E29" s="168"/>
      <c r="F29" s="168"/>
      <c r="G29" s="169"/>
      <c r="H29" s="179"/>
      <c r="I29" s="179"/>
      <c r="J29" s="179"/>
      <c r="K29" s="179"/>
      <c r="L29" s="179"/>
      <c r="M29" s="179"/>
      <c r="N29" s="179"/>
      <c r="O29" s="179"/>
      <c r="P29" s="94"/>
      <c r="Q29" s="105"/>
      <c r="R29" s="105"/>
    </row>
    <row r="30" spans="1:18" ht="12.75" customHeight="1" x14ac:dyDescent="0.35">
      <c r="A30" s="274" t="s">
        <v>66</v>
      </c>
      <c r="B30" s="163" t="s">
        <v>42</v>
      </c>
      <c r="C30" s="170"/>
      <c r="D30" s="171"/>
      <c r="E30" s="171"/>
      <c r="F30" s="171"/>
      <c r="G30" s="172"/>
      <c r="H30" s="179"/>
      <c r="I30" s="179"/>
      <c r="J30" s="179"/>
      <c r="K30" s="180" t="s">
        <v>43</v>
      </c>
      <c r="L30" s="181"/>
      <c r="M30" s="181"/>
      <c r="N30" s="181"/>
      <c r="O30" s="182"/>
      <c r="P30" s="94"/>
      <c r="Q30" s="105"/>
      <c r="R30" s="105"/>
    </row>
    <row r="31" spans="1:18" ht="36" x14ac:dyDescent="0.35">
      <c r="A31" s="274"/>
      <c r="B31" s="107" t="s">
        <v>44</v>
      </c>
      <c r="C31" s="108" t="s">
        <v>45</v>
      </c>
      <c r="D31" s="108" t="s">
        <v>46</v>
      </c>
      <c r="E31" s="108" t="s">
        <v>47</v>
      </c>
      <c r="F31" s="108" t="s">
        <v>48</v>
      </c>
      <c r="G31" s="109" t="s">
        <v>49</v>
      </c>
      <c r="H31" s="179"/>
      <c r="I31" s="179"/>
      <c r="J31" s="179"/>
      <c r="K31" s="110" t="s">
        <v>50</v>
      </c>
      <c r="L31" s="32"/>
      <c r="M31" s="111" t="s">
        <v>51</v>
      </c>
      <c r="N31" s="111" t="s">
        <v>52</v>
      </c>
      <c r="O31" s="112" t="s">
        <v>53</v>
      </c>
      <c r="P31" s="94"/>
      <c r="Q31" s="105"/>
      <c r="R31" s="105"/>
    </row>
    <row r="32" spans="1:18" ht="12.75" customHeight="1" x14ac:dyDescent="0.35">
      <c r="A32" s="274"/>
      <c r="B32" s="155">
        <f>COUNTIF('Gen Test Cases'!I3:I39,"Pass")+COUNTIF('SQL 2014 Test Cases'!J3:J330,"Pass")</f>
        <v>0</v>
      </c>
      <c r="C32" s="156">
        <f>COUNTIF('Gen Test Cases'!I3:I39,"Fail")+COUNTIF('SQL 2014 Test Cases'!J3:J330,"Fail")</f>
        <v>0</v>
      </c>
      <c r="D32" s="155">
        <f>COUNTIF('Gen Test Cases'!I3:I39,"Info")+COUNTIF('SQL 2014 Test Cases'!J3:J330,"Info")</f>
        <v>0</v>
      </c>
      <c r="E32" s="156">
        <f>COUNTIF('Gen Test Cases'!I3:I39,"N/A")+COUNTIF('SQL 2014 Test Cases'!J3:J330,"N/A")</f>
        <v>0</v>
      </c>
      <c r="F32" s="155">
        <f>B32+C32</f>
        <v>0</v>
      </c>
      <c r="G32" s="157">
        <f>D44/100</f>
        <v>0</v>
      </c>
      <c r="H32" s="179"/>
      <c r="I32" s="179"/>
      <c r="J32" s="179"/>
      <c r="K32" s="114" t="s">
        <v>54</v>
      </c>
      <c r="L32" s="115"/>
      <c r="M32" s="116">
        <f>COUNTA('Gen Test Cases'!I3:I39)+COUNTA('SQL 2014 Test Cases'!J3:J330)</f>
        <v>0</v>
      </c>
      <c r="N32" s="116">
        <f>O32-M32</f>
        <v>53</v>
      </c>
      <c r="O32" s="117">
        <f>COUNTA('Gen Test Cases'!A3:A39)+COUNTA('SQL 2014 Test Cases'!A3:A330)</f>
        <v>53</v>
      </c>
      <c r="P32" s="94"/>
      <c r="Q32" s="105"/>
      <c r="R32" s="105"/>
    </row>
    <row r="33" spans="1:18" ht="12.75" customHeight="1" x14ac:dyDescent="0.35">
      <c r="A33" s="96"/>
      <c r="B33" s="183"/>
      <c r="C33" s="179"/>
      <c r="D33" s="179"/>
      <c r="E33" s="179"/>
      <c r="F33" s="179"/>
      <c r="G33" s="179"/>
      <c r="H33" s="179"/>
      <c r="I33" s="179"/>
      <c r="J33" s="179"/>
      <c r="K33" s="184"/>
      <c r="L33" s="184"/>
      <c r="M33" s="184"/>
      <c r="N33" s="184"/>
      <c r="O33" s="184"/>
      <c r="P33" s="94"/>
      <c r="Q33" s="105"/>
      <c r="R33" s="105"/>
    </row>
    <row r="34" spans="1:18" ht="12.75" customHeight="1" x14ac:dyDescent="0.35">
      <c r="A34" s="96"/>
      <c r="B34" s="173" t="s">
        <v>55</v>
      </c>
      <c r="C34" s="174"/>
      <c r="D34" s="174"/>
      <c r="E34" s="174"/>
      <c r="F34" s="174"/>
      <c r="G34" s="175"/>
      <c r="H34" s="179"/>
      <c r="I34" s="179"/>
      <c r="J34" s="179"/>
      <c r="K34" s="184"/>
      <c r="L34" s="184"/>
      <c r="M34" s="184"/>
      <c r="N34" s="184"/>
      <c r="O34" s="184"/>
      <c r="P34" s="94"/>
      <c r="Q34" s="105"/>
      <c r="R34" s="105"/>
    </row>
    <row r="35" spans="1:18" ht="12.75" customHeight="1" x14ac:dyDescent="0.35">
      <c r="A35" s="95"/>
      <c r="B35" s="119" t="s">
        <v>56</v>
      </c>
      <c r="C35" s="119" t="s">
        <v>57</v>
      </c>
      <c r="D35" s="119" t="s">
        <v>58</v>
      </c>
      <c r="E35" s="119" t="s">
        <v>59</v>
      </c>
      <c r="F35" s="119" t="s">
        <v>47</v>
      </c>
      <c r="G35" s="119" t="s">
        <v>60</v>
      </c>
      <c r="H35" s="120" t="s">
        <v>61</v>
      </c>
      <c r="I35" s="120" t="s">
        <v>62</v>
      </c>
      <c r="J35" s="179"/>
      <c r="K35" s="185"/>
      <c r="L35" s="185"/>
      <c r="M35" s="185"/>
      <c r="N35" s="185"/>
      <c r="O35" s="185"/>
      <c r="P35" s="94"/>
      <c r="Q35" s="105"/>
      <c r="R35" s="105"/>
    </row>
    <row r="36" spans="1:18" ht="12.75" customHeight="1" x14ac:dyDescent="0.35">
      <c r="A36" s="95"/>
      <c r="B36" s="121">
        <v>8</v>
      </c>
      <c r="C36" s="122">
        <f>COUNTIF('Gen Test Cases'!AA:AA,B36)+COUNTIF('SQL 2014 Test Cases'!AA:AA,B36)</f>
        <v>0</v>
      </c>
      <c r="D36" s="113">
        <f>COUNTIFS('Gen Test Cases'!AA:AA,B36,'Gen Test Cases'!I:I,$D$34)+COUNTIFS('SQL 2014 Test Cases'!AA:AA,B36,'SQL 2014 Test Cases'!J:J,$D$35)</f>
        <v>0</v>
      </c>
      <c r="E36" s="113">
        <f>COUNTIFS('Gen Test Cases'!AA:AA,B36,'Gen Test Cases'!I:I,$E$35)+COUNTIFS('SQL 2014 Test Cases'!AA:AA,B36,'SQL 2014 Test Cases'!J:J,$E$35)</f>
        <v>0</v>
      </c>
      <c r="F36" s="113">
        <f>COUNTIFS('Gen Test Cases'!AA:AA,B36,'Gen Test Cases'!I:I,$F$35)+COUNTIFS('SQL 2014 Test Cases'!AA:AA,B36,'SQL 2014 Test Cases'!J:J,$F$35)</f>
        <v>0</v>
      </c>
      <c r="G36" s="209">
        <v>1500</v>
      </c>
      <c r="H36" s="179">
        <f t="shared" ref="H36:H43" si="2">(C36-F36)*(G36)</f>
        <v>0</v>
      </c>
      <c r="I36" s="179">
        <f t="shared" ref="I36:I43" si="3">D36*G36</f>
        <v>0</v>
      </c>
      <c r="J36" s="203">
        <f>D32+N32</f>
        <v>53</v>
      </c>
      <c r="K36" s="204" t="str">
        <f>"WARNING: THERE IS AT LEAST ONE TEST CASE WITH"</f>
        <v>WARNING: THERE IS AT LEAST ONE TEST CASE WITH</v>
      </c>
      <c r="L36" s="179"/>
      <c r="M36" s="179"/>
      <c r="N36" s="179"/>
      <c r="O36" s="179"/>
      <c r="P36" s="94"/>
      <c r="Q36" s="105"/>
      <c r="R36" s="105"/>
    </row>
    <row r="37" spans="1:18" ht="12.75" customHeight="1" x14ac:dyDescent="0.35">
      <c r="A37" s="95"/>
      <c r="B37" s="121">
        <v>7</v>
      </c>
      <c r="C37" s="122">
        <f>COUNTIF('Gen Test Cases'!AA:AA,B37)+COUNTIF('SQL 2014 Test Cases'!AA:AA,B37)</f>
        <v>1</v>
      </c>
      <c r="D37" s="113">
        <f>COUNTIFS('Gen Test Cases'!AA:AA,B37,'Gen Test Cases'!I:I,$D$34)+COUNTIFS('SQL 2014 Test Cases'!AA:AA,B37,'SQL 2014 Test Cases'!J:J,$D$35)</f>
        <v>0</v>
      </c>
      <c r="E37" s="113">
        <f>COUNTIFS('Gen Test Cases'!AA:AA,B37,'Gen Test Cases'!I:I,$E$35)+COUNTIFS('SQL 2014 Test Cases'!AA:AA,B37,'SQL 2014 Test Cases'!J:J,$E$35)</f>
        <v>0</v>
      </c>
      <c r="F37" s="113">
        <f>COUNTIFS('Gen Test Cases'!AA:AA,B37,'Gen Test Cases'!I:I,$F$35)+COUNTIFS('SQL 2014 Test Cases'!AA:AA,B37,'SQL 2014 Test Cases'!J:J,$F$35)</f>
        <v>0</v>
      </c>
      <c r="G37" s="209">
        <v>750</v>
      </c>
      <c r="H37" s="179">
        <f t="shared" si="2"/>
        <v>750</v>
      </c>
      <c r="I37" s="179">
        <f t="shared" si="3"/>
        <v>0</v>
      </c>
      <c r="K37" s="204" t="str">
        <f>"AN 'INFO' OR BLANK STATUS (SEE ABOVE)"</f>
        <v>AN 'INFO' OR BLANK STATUS (SEE ABOVE)</v>
      </c>
      <c r="L37" s="179"/>
      <c r="M37" s="179"/>
      <c r="N37" s="179"/>
      <c r="O37" s="179"/>
      <c r="P37" s="94"/>
      <c r="Q37" s="105"/>
      <c r="R37" s="105"/>
    </row>
    <row r="38" spans="1:18" ht="12.75" customHeight="1" x14ac:dyDescent="0.35">
      <c r="A38" s="95"/>
      <c r="B38" s="121">
        <v>6</v>
      </c>
      <c r="C38" s="122">
        <f>COUNTIF('Gen Test Cases'!AA:AA,B38)+COUNTIF('SQL 2014 Test Cases'!AA:AA,B38)</f>
        <v>8</v>
      </c>
      <c r="D38" s="113">
        <f>COUNTIFS('Gen Test Cases'!AA:AA,B38,'Gen Test Cases'!I:I,$D$34)+COUNTIFS('SQL 2014 Test Cases'!AA:AA,B38,'SQL 2014 Test Cases'!J:J,$D$35)</f>
        <v>0</v>
      </c>
      <c r="E38" s="113">
        <f>COUNTIFS('Gen Test Cases'!AA:AA,B38,'Gen Test Cases'!I:I,$E$35)+COUNTIFS('SQL 2014 Test Cases'!AA:AA,B38,'SQL 2014 Test Cases'!J:J,$E$35)</f>
        <v>0</v>
      </c>
      <c r="F38" s="113">
        <f>COUNTIFS('Gen Test Cases'!AA:AA,B38,'Gen Test Cases'!I:I,$F$35)+COUNTIFS('SQL 2014 Test Cases'!AA:AA,B38,'SQL 2014 Test Cases'!J:J,$F$35)</f>
        <v>0</v>
      </c>
      <c r="G38" s="209">
        <v>100</v>
      </c>
      <c r="H38" s="179">
        <f t="shared" si="2"/>
        <v>800</v>
      </c>
      <c r="I38" s="179">
        <f t="shared" si="3"/>
        <v>0</v>
      </c>
      <c r="L38" s="179"/>
      <c r="M38" s="179"/>
      <c r="N38" s="179"/>
      <c r="O38" s="179"/>
      <c r="P38" s="94"/>
      <c r="Q38" s="105"/>
      <c r="R38" s="105"/>
    </row>
    <row r="39" spans="1:18" ht="12.75" customHeight="1" x14ac:dyDescent="0.35">
      <c r="A39" s="95"/>
      <c r="B39" s="121">
        <v>5</v>
      </c>
      <c r="C39" s="122">
        <f>COUNTIF('Gen Test Cases'!AA:AA,B39)+COUNTIF('SQL 2014 Test Cases'!AA:AA,B39)</f>
        <v>23</v>
      </c>
      <c r="D39" s="113">
        <f>COUNTIFS('Gen Test Cases'!AA:AA,B39,'Gen Test Cases'!I:I,$D$34)+COUNTIFS('SQL 2014 Test Cases'!AA:AA,B39,'SQL 2014 Test Cases'!J:J,$D$35)</f>
        <v>0</v>
      </c>
      <c r="E39" s="113">
        <f>COUNTIFS('Gen Test Cases'!AA:AA,B39,'Gen Test Cases'!I:I,$E$35)+COUNTIFS('SQL 2014 Test Cases'!AA:AA,B39,'SQL 2014 Test Cases'!J:J,$E$35)</f>
        <v>0</v>
      </c>
      <c r="F39" s="113">
        <f>COUNTIFS('Gen Test Cases'!AA:AA,B39,'Gen Test Cases'!I:I,$F$35)+COUNTIFS('SQL 2014 Test Cases'!AA:AA,B39,'SQL 2014 Test Cases'!J:J,$F$35)</f>
        <v>0</v>
      </c>
      <c r="G39" s="209">
        <v>50</v>
      </c>
      <c r="H39" s="179">
        <f t="shared" si="2"/>
        <v>1150</v>
      </c>
      <c r="I39" s="179">
        <f t="shared" si="3"/>
        <v>0</v>
      </c>
      <c r="L39" s="179"/>
      <c r="M39" s="179"/>
      <c r="N39" s="179"/>
      <c r="O39" s="179"/>
      <c r="P39" s="94"/>
      <c r="Q39" s="105"/>
      <c r="R39" s="105"/>
    </row>
    <row r="40" spans="1:18" ht="12.75" customHeight="1" x14ac:dyDescent="0.35">
      <c r="A40" s="95"/>
      <c r="B40" s="121">
        <v>4</v>
      </c>
      <c r="C40" s="122">
        <f>COUNTIF('Gen Test Cases'!AA:AA,B40)+COUNTIF('SQL 2014 Test Cases'!AA:AA,B40)</f>
        <v>7</v>
      </c>
      <c r="D40" s="113">
        <f>COUNTIFS('Gen Test Cases'!AA:AA,B40,'Gen Test Cases'!I:I,$D$34)+COUNTIFS('SQL 2014 Test Cases'!AA:AA,B40,'SQL 2014 Test Cases'!J:J,$D$35)</f>
        <v>0</v>
      </c>
      <c r="E40" s="113">
        <f>COUNTIFS('Gen Test Cases'!AA:AA,B40,'Gen Test Cases'!I:I,$E$35)+COUNTIFS('SQL 2014 Test Cases'!AA:AA,B40,'SQL 2014 Test Cases'!J:J,$E$35)</f>
        <v>0</v>
      </c>
      <c r="F40" s="113">
        <f>COUNTIFS('Gen Test Cases'!AA:AA,B40,'Gen Test Cases'!I:I,$F$35)+COUNTIFS('SQL 2014 Test Cases'!AA:AA,B40,'SQL 2014 Test Cases'!J:J,$F$35)</f>
        <v>0</v>
      </c>
      <c r="G40" s="209">
        <v>10</v>
      </c>
      <c r="H40" s="179">
        <f t="shared" si="2"/>
        <v>70</v>
      </c>
      <c r="I40" s="179">
        <f t="shared" si="3"/>
        <v>0</v>
      </c>
      <c r="J40" s="203">
        <f>SUMPRODUCT(--ISERROR('Gen Test Cases'!AA:AA))+SUMPRODUCT(--ISERROR('SQL 2014 Test Cases'!AA:AA))</f>
        <v>8</v>
      </c>
      <c r="K40" s="204" t="str">
        <f>"WARNING: THERE IS AT LEAST ONE TEST CASE WITH"</f>
        <v>WARNING: THERE IS AT LEAST ONE TEST CASE WITH</v>
      </c>
      <c r="L40" s="179"/>
      <c r="M40" s="179"/>
      <c r="N40" s="179"/>
      <c r="O40" s="179"/>
      <c r="P40" s="94"/>
      <c r="Q40" s="105"/>
      <c r="R40" s="105"/>
    </row>
    <row r="41" spans="1:18" ht="12.75" customHeight="1" x14ac:dyDescent="0.35">
      <c r="A41" s="95"/>
      <c r="B41" s="121">
        <v>3</v>
      </c>
      <c r="C41" s="122">
        <f>COUNTIF('Gen Test Cases'!AA:AA,B41)+COUNTIF('SQL 2014 Test Cases'!AA:AA,B41)</f>
        <v>2</v>
      </c>
      <c r="D41" s="113">
        <f>COUNTIFS('Gen Test Cases'!AA:AA,B41,'Gen Test Cases'!I:I,$D$34)+COUNTIFS('SQL 2014 Test Cases'!AA:AA,B41,'SQL 2014 Test Cases'!J:J,$D$35)</f>
        <v>0</v>
      </c>
      <c r="E41" s="113">
        <f>COUNTIFS('Gen Test Cases'!AA:AA,B41,'Gen Test Cases'!I:I,$E$35)+COUNTIFS('SQL 2014 Test Cases'!AA:AA,B41,'SQL 2014 Test Cases'!J:J,$E$35)</f>
        <v>0</v>
      </c>
      <c r="F41" s="113">
        <f>COUNTIFS('Gen Test Cases'!AA:AA,B41,'Gen Test Cases'!I:I,$F$35)+COUNTIFS('SQL 2014 Test Cases'!AA:AA,B41,'SQL 2014 Test Cases'!J:J,$F$35)</f>
        <v>0</v>
      </c>
      <c r="G41" s="209">
        <v>5</v>
      </c>
      <c r="H41" s="179">
        <f t="shared" si="2"/>
        <v>10</v>
      </c>
      <c r="I41" s="179">
        <f t="shared" si="3"/>
        <v>0</v>
      </c>
      <c r="J41" s="30"/>
      <c r="K41" s="204" t="str">
        <f>"MULTIPLE OR INVALID ISSUE CODES (SEE TEST CASES TABS)"</f>
        <v>MULTIPLE OR INVALID ISSUE CODES (SEE TEST CASES TABS)</v>
      </c>
      <c r="L41" s="179"/>
      <c r="M41" s="179"/>
      <c r="N41" s="179"/>
      <c r="O41" s="179"/>
      <c r="P41" s="94"/>
      <c r="Q41" s="105"/>
      <c r="R41" s="105"/>
    </row>
    <row r="42" spans="1:18" ht="12.75" customHeight="1" x14ac:dyDescent="0.35">
      <c r="A42" s="95"/>
      <c r="B42" s="121">
        <v>2</v>
      </c>
      <c r="C42" s="122">
        <f>COUNTIF('Gen Test Cases'!AA:AA,B42)+COUNTIF('SQL 2014 Test Cases'!AA:AA,B42)</f>
        <v>4</v>
      </c>
      <c r="D42" s="113">
        <f>COUNTIFS('Gen Test Cases'!AA:AA,B42,'Gen Test Cases'!I:I,$D$34)+COUNTIFS('SQL 2014 Test Cases'!AA:AA,B42,'SQL 2014 Test Cases'!J:J,$D$35)</f>
        <v>0</v>
      </c>
      <c r="E42" s="113">
        <f>COUNTIFS('Gen Test Cases'!AA:AA,B42,'Gen Test Cases'!I:I,$E$35)+COUNTIFS('SQL 2014 Test Cases'!AA:AA,B42,'SQL 2014 Test Cases'!J:J,$E$35)</f>
        <v>0</v>
      </c>
      <c r="F42" s="113">
        <f>COUNTIFS('Gen Test Cases'!AA:AA,B42,'Gen Test Cases'!I:I,$F$35)+COUNTIFS('SQL 2014 Test Cases'!AA:AA,B42,'SQL 2014 Test Cases'!J:J,$F$35)</f>
        <v>0</v>
      </c>
      <c r="G42" s="209">
        <v>2</v>
      </c>
      <c r="H42" s="179">
        <f t="shared" si="2"/>
        <v>8</v>
      </c>
      <c r="I42" s="179">
        <f t="shared" si="3"/>
        <v>0</v>
      </c>
      <c r="J42" s="179"/>
      <c r="K42" s="179"/>
      <c r="L42" s="179"/>
      <c r="M42" s="179"/>
      <c r="N42" s="179"/>
      <c r="O42" s="179"/>
      <c r="P42" s="94"/>
      <c r="Q42" s="105"/>
      <c r="R42" s="105"/>
    </row>
    <row r="43" spans="1:18" ht="12.75" customHeight="1" x14ac:dyDescent="0.35">
      <c r="A43" s="95"/>
      <c r="B43" s="121">
        <v>1</v>
      </c>
      <c r="C43" s="122">
        <f>COUNTIF('Gen Test Cases'!AA:AA,B43)+COUNTIF('SQL 2014 Test Cases'!AA:AA,B43)</f>
        <v>0</v>
      </c>
      <c r="D43" s="113">
        <f>COUNTIFS('Gen Test Cases'!AA:AA,B43,'Gen Test Cases'!I:I,$D$16)+COUNTIFS('SQL 2014 Test Cases'!AA:AA,B43,'SQL 2014 Test Cases'!J:J,$D$92)</f>
        <v>0</v>
      </c>
      <c r="E43" s="113">
        <f>COUNTIFS('Gen Test Cases'!AA:AA,B43,'Gen Test Cases'!I:I,$E$35)+COUNTIFS('SQL 2014 Test Cases'!AA:AA,B43,'SQL 2014 Test Cases'!J:J,$E$35)</f>
        <v>0</v>
      </c>
      <c r="F43" s="113">
        <f>COUNTIFS('Gen Test Cases'!AA:AA,B43,'Gen Test Cases'!I:I,$F$35)+COUNTIFS('SQL 2014 Test Cases'!AA:AA,B43,'SQL 2014 Test Cases'!J:J,$F$35)</f>
        <v>0</v>
      </c>
      <c r="G43" s="209">
        <v>1</v>
      </c>
      <c r="H43" s="179">
        <f t="shared" si="2"/>
        <v>0</v>
      </c>
      <c r="I43" s="179">
        <f t="shared" si="3"/>
        <v>0</v>
      </c>
      <c r="J43" s="179"/>
      <c r="K43" s="179"/>
      <c r="L43" s="179"/>
      <c r="M43" s="179"/>
      <c r="N43" s="179"/>
      <c r="O43" s="179"/>
      <c r="P43" s="94"/>
      <c r="Q43" s="105"/>
      <c r="R43" s="105"/>
    </row>
    <row r="44" spans="1:18" ht="12.75" hidden="1" customHeight="1" x14ac:dyDescent="0.35">
      <c r="A44" s="95"/>
      <c r="B44" s="176" t="s">
        <v>63</v>
      </c>
      <c r="C44" s="177"/>
      <c r="D44" s="178">
        <f>SUM(I36:I43)/SUM(H36:H43)*100</f>
        <v>0</v>
      </c>
      <c r="E44" s="179"/>
      <c r="F44" s="179"/>
      <c r="G44" s="179"/>
      <c r="H44" s="179"/>
      <c r="I44" s="179"/>
      <c r="J44" s="179"/>
      <c r="K44" s="179"/>
      <c r="L44" s="179"/>
      <c r="M44" s="179"/>
      <c r="N44" s="179"/>
      <c r="O44" s="179"/>
      <c r="P44" s="94"/>
      <c r="Q44" s="105"/>
      <c r="R44" s="105"/>
    </row>
    <row r="45" spans="1:18" ht="12.75" customHeight="1" x14ac:dyDescent="0.35">
      <c r="A45" s="99"/>
      <c r="B45" s="100"/>
      <c r="C45" s="100"/>
      <c r="D45" s="100"/>
      <c r="E45" s="100"/>
      <c r="F45" s="100"/>
      <c r="G45" s="100"/>
      <c r="H45" s="100"/>
      <c r="I45" s="100"/>
      <c r="J45" s="100"/>
      <c r="K45" s="123"/>
      <c r="L45" s="123"/>
      <c r="M45" s="123"/>
      <c r="N45" s="123"/>
      <c r="O45" s="123"/>
      <c r="P45" s="101"/>
      <c r="Q45" s="105"/>
      <c r="R45" s="105"/>
    </row>
    <row r="46" spans="1:18" x14ac:dyDescent="0.35">
      <c r="A46" s="91"/>
      <c r="B46" s="92"/>
      <c r="C46" s="92"/>
      <c r="D46" s="92"/>
      <c r="E46" s="92"/>
      <c r="F46" s="92"/>
      <c r="G46" s="92"/>
      <c r="H46" s="92"/>
      <c r="I46" s="92"/>
      <c r="J46" s="92"/>
      <c r="K46" s="92"/>
      <c r="L46" s="92"/>
      <c r="M46" s="92"/>
      <c r="N46" s="92"/>
      <c r="O46" s="92"/>
      <c r="P46" s="93"/>
    </row>
    <row r="47" spans="1:18" x14ac:dyDescent="0.35">
      <c r="A47" s="106"/>
      <c r="B47" s="164" t="s">
        <v>67</v>
      </c>
      <c r="C47" s="165"/>
      <c r="D47" s="165"/>
      <c r="E47" s="165"/>
      <c r="F47" s="165"/>
      <c r="G47" s="166"/>
      <c r="H47" s="179"/>
      <c r="I47" s="179"/>
      <c r="J47" s="179"/>
      <c r="K47" s="179"/>
      <c r="L47" s="179"/>
      <c r="M47" s="179"/>
      <c r="N47" s="179"/>
      <c r="O47" s="179"/>
      <c r="P47" s="94"/>
    </row>
    <row r="48" spans="1:18" x14ac:dyDescent="0.35">
      <c r="A48" s="106"/>
      <c r="B48" s="167" t="s">
        <v>68</v>
      </c>
      <c r="C48" s="168"/>
      <c r="D48" s="168"/>
      <c r="E48" s="168"/>
      <c r="F48" s="168"/>
      <c r="G48" s="169"/>
      <c r="H48" s="179"/>
      <c r="I48" s="179"/>
      <c r="J48" s="179"/>
      <c r="K48" s="179"/>
      <c r="L48" s="179"/>
      <c r="M48" s="179"/>
      <c r="N48" s="179"/>
      <c r="O48" s="179"/>
      <c r="P48" s="94"/>
    </row>
    <row r="49" spans="1:16" x14ac:dyDescent="0.35">
      <c r="A49" s="274" t="s">
        <v>69</v>
      </c>
      <c r="B49" s="163" t="s">
        <v>42</v>
      </c>
      <c r="C49" s="170"/>
      <c r="D49" s="171"/>
      <c r="E49" s="171"/>
      <c r="F49" s="171"/>
      <c r="G49" s="172"/>
      <c r="H49" s="179"/>
      <c r="I49" s="179"/>
      <c r="J49" s="179"/>
      <c r="K49" s="180" t="s">
        <v>43</v>
      </c>
      <c r="L49" s="181"/>
      <c r="M49" s="181"/>
      <c r="N49" s="181"/>
      <c r="O49" s="182"/>
      <c r="P49" s="94"/>
    </row>
    <row r="50" spans="1:16" ht="36" x14ac:dyDescent="0.35">
      <c r="A50" s="274"/>
      <c r="B50" s="107" t="s">
        <v>44</v>
      </c>
      <c r="C50" s="108" t="s">
        <v>45</v>
      </c>
      <c r="D50" s="108" t="s">
        <v>46</v>
      </c>
      <c r="E50" s="108" t="s">
        <v>47</v>
      </c>
      <c r="F50" s="108" t="s">
        <v>48</v>
      </c>
      <c r="G50" s="109" t="s">
        <v>49</v>
      </c>
      <c r="H50" s="179"/>
      <c r="I50" s="179"/>
      <c r="J50" s="179"/>
      <c r="K50" s="110" t="s">
        <v>50</v>
      </c>
      <c r="L50" s="32"/>
      <c r="M50" s="111" t="s">
        <v>51</v>
      </c>
      <c r="N50" s="111" t="s">
        <v>52</v>
      </c>
      <c r="O50" s="112" t="s">
        <v>53</v>
      </c>
      <c r="P50" s="94"/>
    </row>
    <row r="51" spans="1:16" x14ac:dyDescent="0.35">
      <c r="A51" s="274"/>
      <c r="B51" s="155">
        <f>COUNTIF('Gen Test Cases'!I3:I59,"Pass")+COUNTIF('SQL 2016 Test Cases'!J3:J350,"Pass")</f>
        <v>0</v>
      </c>
      <c r="C51" s="156">
        <f>COUNTIF('Gen Test Cases'!I3:I59,"Fail")+COUNTIF('SQL 2016 Test Cases'!J3:J350,"Fail")</f>
        <v>0</v>
      </c>
      <c r="D51" s="155">
        <f>COUNTIF('Gen Test Cases'!I3:I59,"Info")+COUNTIF('SQL 2016 Test Cases'!J3:J350,"Info")</f>
        <v>0</v>
      </c>
      <c r="E51" s="156">
        <f>COUNTIF('Gen Test Cases'!I3:I59,"N/A")+COUNTIF('SQL 2016 Test Cases'!J3:J350,"N/A")</f>
        <v>0</v>
      </c>
      <c r="F51" s="155">
        <f>B51+C51</f>
        <v>0</v>
      </c>
      <c r="G51" s="157">
        <f>D63/100</f>
        <v>0</v>
      </c>
      <c r="H51" s="179"/>
      <c r="I51" s="179"/>
      <c r="J51" s="179"/>
      <c r="K51" s="114" t="s">
        <v>54</v>
      </c>
      <c r="L51" s="115"/>
      <c r="M51" s="116">
        <f>COUNTA('Gen Test Cases'!I3:I59)+COUNTA('SQL 2016 Test Cases'!J3:J350)</f>
        <v>0</v>
      </c>
      <c r="N51" s="116">
        <f>O51-M51</f>
        <v>62</v>
      </c>
      <c r="O51" s="117">
        <f>COUNTA('Gen Test Cases'!A3:A59)+COUNTA('SQL 2016 Test Cases'!A3:A350)</f>
        <v>62</v>
      </c>
      <c r="P51" s="94"/>
    </row>
    <row r="52" spans="1:16" x14ac:dyDescent="0.35">
      <c r="A52" s="96"/>
      <c r="B52" s="183"/>
      <c r="C52" s="179"/>
      <c r="D52" s="179"/>
      <c r="E52" s="179"/>
      <c r="F52" s="179"/>
      <c r="G52" s="179"/>
      <c r="H52" s="179"/>
      <c r="I52" s="179"/>
      <c r="J52" s="179"/>
      <c r="K52" s="184"/>
      <c r="L52" s="184"/>
      <c r="M52" s="184"/>
      <c r="N52" s="184"/>
      <c r="O52" s="184"/>
      <c r="P52" s="94"/>
    </row>
    <row r="53" spans="1:16" x14ac:dyDescent="0.35">
      <c r="A53" s="96"/>
      <c r="B53" s="173" t="s">
        <v>55</v>
      </c>
      <c r="C53" s="174"/>
      <c r="D53" s="174"/>
      <c r="E53" s="174"/>
      <c r="F53" s="174"/>
      <c r="G53" s="175"/>
      <c r="H53" s="179"/>
      <c r="I53" s="179"/>
      <c r="J53" s="179"/>
      <c r="K53" s="184"/>
      <c r="L53" s="184"/>
      <c r="M53" s="184"/>
      <c r="N53" s="184"/>
      <c r="O53" s="184"/>
      <c r="P53" s="94"/>
    </row>
    <row r="54" spans="1:16" x14ac:dyDescent="0.35">
      <c r="A54" s="95"/>
      <c r="B54" s="119" t="s">
        <v>56</v>
      </c>
      <c r="C54" s="119" t="s">
        <v>57</v>
      </c>
      <c r="D54" s="119" t="s">
        <v>58</v>
      </c>
      <c r="E54" s="119" t="s">
        <v>59</v>
      </c>
      <c r="F54" s="119" t="s">
        <v>47</v>
      </c>
      <c r="G54" s="119" t="s">
        <v>60</v>
      </c>
      <c r="H54" s="120" t="s">
        <v>61</v>
      </c>
      <c r="I54" s="120" t="s">
        <v>62</v>
      </c>
      <c r="J54" s="179"/>
      <c r="K54" s="185"/>
      <c r="L54" s="185"/>
      <c r="M54" s="185"/>
      <c r="N54" s="185"/>
      <c r="O54" s="185"/>
      <c r="P54" s="94"/>
    </row>
    <row r="55" spans="1:16" x14ac:dyDescent="0.35">
      <c r="A55" s="95"/>
      <c r="B55" s="121">
        <v>8</v>
      </c>
      <c r="C55" s="122">
        <f>COUNTIF('Gen Test Cases'!AA:AA,B55)+COUNTIF('SQL 2016 Test Cases'!AA:AA,B55)</f>
        <v>0</v>
      </c>
      <c r="D55" s="113">
        <f>COUNTIFS('Gen Test Cases'!AA:AA,B55,'Gen Test Cases'!I:I,$D$54)+COUNTIFS('SQL 2016 Test Cases'!AA:AA,B55,'SQL 2016 Test Cases'!J:J,$D$54)</f>
        <v>0</v>
      </c>
      <c r="E55" s="113">
        <f>COUNTIFS('Gen Test Cases'!AA:AA,B55,'Gen Test Cases'!I:I,$E$54)+COUNTIFS('SQL 2016 Test Cases'!AA:AA,B55,'SQL 2016 Test Cases'!J:J,$E$54)</f>
        <v>0</v>
      </c>
      <c r="F55" s="113">
        <f>COUNTIFS('Gen Test Cases'!AA:AA,B55,'Gen Test Cases'!I:I,$F$54)+COUNTIFS('SQL 2016 Test Cases'!AA:AA,B55,'SQL 2016 Test Cases'!J:J,$F$54)</f>
        <v>0</v>
      </c>
      <c r="G55" s="209">
        <v>1500</v>
      </c>
      <c r="H55" s="179">
        <f t="shared" ref="H55:H62" si="4">(C55-F55)*(G55)</f>
        <v>0</v>
      </c>
      <c r="I55" s="179">
        <f t="shared" ref="I55:I62" si="5">D55*G55</f>
        <v>0</v>
      </c>
      <c r="J55" s="203">
        <f>D51+N51</f>
        <v>62</v>
      </c>
      <c r="K55" s="204" t="str">
        <f>"WARNING: THERE IS AT LEAST ONE TEST CASE WITH"</f>
        <v>WARNING: THERE IS AT LEAST ONE TEST CASE WITH</v>
      </c>
      <c r="L55" s="179"/>
      <c r="M55" s="179"/>
      <c r="N55" s="179"/>
      <c r="O55" s="179"/>
      <c r="P55" s="94"/>
    </row>
    <row r="56" spans="1:16" x14ac:dyDescent="0.35">
      <c r="A56" s="95"/>
      <c r="B56" s="121">
        <v>7</v>
      </c>
      <c r="C56" s="122">
        <f>COUNTIF('Gen Test Cases'!AA:AA,B56)+COUNTIF('SQL 2016 Test Cases'!AA:AA,B56)</f>
        <v>1</v>
      </c>
      <c r="D56" s="113">
        <f>COUNTIFS('Gen Test Cases'!AA:AA,B56,'Gen Test Cases'!I:I,$D$54)+COUNTIFS('SQL 2016 Test Cases'!AA:AA,B56,'SQL 2016 Test Cases'!J:J,$D$54)</f>
        <v>0</v>
      </c>
      <c r="E56" s="113">
        <f>COUNTIFS('Gen Test Cases'!AA:AA,B56,'Gen Test Cases'!I:I,$E$54)+COUNTIFS('SQL 2016 Test Cases'!AA:AA,B56,'SQL 2016 Test Cases'!J:J,$E$54)</f>
        <v>0</v>
      </c>
      <c r="F56" s="113">
        <f>COUNTIFS('Gen Test Cases'!AA:AA,B56,'Gen Test Cases'!I:I,$F$54)+COUNTIFS('SQL 2016 Test Cases'!AA:AA,B56,'SQL 2016 Test Cases'!J:J,$F$54)</f>
        <v>0</v>
      </c>
      <c r="G56" s="209">
        <v>750</v>
      </c>
      <c r="H56" s="179">
        <f t="shared" si="4"/>
        <v>750</v>
      </c>
      <c r="I56" s="179">
        <f t="shared" si="5"/>
        <v>0</v>
      </c>
      <c r="K56" s="204" t="str">
        <f>"AN 'INFO' OR BLANK STATUS (SEE ABOVE)"</f>
        <v>AN 'INFO' OR BLANK STATUS (SEE ABOVE)</v>
      </c>
      <c r="L56" s="179"/>
      <c r="M56" s="179"/>
      <c r="N56" s="179"/>
      <c r="O56" s="179"/>
      <c r="P56" s="94"/>
    </row>
    <row r="57" spans="1:16" x14ac:dyDescent="0.35">
      <c r="A57" s="95"/>
      <c r="B57" s="121">
        <v>6</v>
      </c>
      <c r="C57" s="122">
        <f>COUNTIF('Gen Test Cases'!AA:AA,B57)+COUNTIF('SQL 2016 Test Cases'!AA:AA,B57)</f>
        <v>10</v>
      </c>
      <c r="D57" s="113">
        <f>COUNTIFS('Gen Test Cases'!AA:AA,B57,'Gen Test Cases'!I:I,$D$54)+COUNTIFS('SQL 2016 Test Cases'!AA:AA,B57,'SQL 2016 Test Cases'!J:J,$D$54)</f>
        <v>0</v>
      </c>
      <c r="E57" s="113">
        <f>COUNTIFS('Gen Test Cases'!AA:AA,B57,'Gen Test Cases'!I:I,$E$54)+COUNTIFS('SQL 2016 Test Cases'!AA:AA,B57,'SQL 2016 Test Cases'!J:J,$E$54)</f>
        <v>0</v>
      </c>
      <c r="F57" s="113">
        <f>COUNTIFS('Gen Test Cases'!AA:AA,B57,'Gen Test Cases'!I:I,$F$54)+COUNTIFS('SQL 2016 Test Cases'!AA:AA,B57,'SQL 2016 Test Cases'!J:J,$F$54)</f>
        <v>0</v>
      </c>
      <c r="G57" s="209">
        <v>100</v>
      </c>
      <c r="H57" s="179">
        <f t="shared" si="4"/>
        <v>1000</v>
      </c>
      <c r="I57" s="179">
        <f t="shared" si="5"/>
        <v>0</v>
      </c>
      <c r="L57" s="179"/>
      <c r="M57" s="179"/>
      <c r="N57" s="179"/>
      <c r="O57" s="179"/>
      <c r="P57" s="94"/>
    </row>
    <row r="58" spans="1:16" x14ac:dyDescent="0.35">
      <c r="A58" s="95"/>
      <c r="B58" s="121">
        <v>5</v>
      </c>
      <c r="C58" s="122">
        <f>COUNTIF('Gen Test Cases'!AA:AA,B58)+COUNTIF('SQL 2016 Test Cases'!AA:AA,B58)</f>
        <v>30</v>
      </c>
      <c r="D58" s="113">
        <f>COUNTIFS('Gen Test Cases'!AA:AA,B58,'Gen Test Cases'!I:I,$D$54)+COUNTIFS('SQL 2016 Test Cases'!AA:AA,B58,'SQL 2016 Test Cases'!J:J,$D$54)</f>
        <v>0</v>
      </c>
      <c r="E58" s="113">
        <f>COUNTIFS('Gen Test Cases'!AA:AA,B58,'Gen Test Cases'!I:I,$E$54)+COUNTIFS('SQL 2016 Test Cases'!AA:AA,B58,'SQL 2016 Test Cases'!J:J,$E$54)</f>
        <v>0</v>
      </c>
      <c r="F58" s="113">
        <f>COUNTIFS('Gen Test Cases'!AA:AA,B58,'Gen Test Cases'!I:I,$F$54)+COUNTIFS('SQL 2016 Test Cases'!AA:AA,B58,'SQL 2016 Test Cases'!J:J,$F$54)</f>
        <v>0</v>
      </c>
      <c r="G58" s="209">
        <v>50</v>
      </c>
      <c r="H58" s="179">
        <f t="shared" si="4"/>
        <v>1500</v>
      </c>
      <c r="I58" s="179">
        <f t="shared" si="5"/>
        <v>0</v>
      </c>
      <c r="L58" s="179"/>
      <c r="M58" s="179"/>
      <c r="N58" s="179"/>
      <c r="O58" s="179"/>
      <c r="P58" s="94"/>
    </row>
    <row r="59" spans="1:16" x14ac:dyDescent="0.35">
      <c r="A59" s="95"/>
      <c r="B59" s="121">
        <v>4</v>
      </c>
      <c r="C59" s="122">
        <f>COUNTIF('Gen Test Cases'!AA:AA,B59)+COUNTIF('SQL 2016 Test Cases'!AA:AA,B59)</f>
        <v>7</v>
      </c>
      <c r="D59" s="113">
        <f>COUNTIFS('Gen Test Cases'!AA:AA,B59,'Gen Test Cases'!I:I,$D$54)+COUNTIFS('SQL 2016 Test Cases'!AA:AA,B59,'SQL 2016 Test Cases'!J:J,$D$54)</f>
        <v>0</v>
      </c>
      <c r="E59" s="113">
        <f>COUNTIFS('Gen Test Cases'!AA:AA,B59,'Gen Test Cases'!I:I,$E$54)+COUNTIFS('SQL 2016 Test Cases'!AA:AA,B59,'SQL 2016 Test Cases'!J:J,$E$54)</f>
        <v>0</v>
      </c>
      <c r="F59" s="113">
        <f>COUNTIFS('Gen Test Cases'!AA:AA,B59,'Gen Test Cases'!I:I,$F$54)+COUNTIFS('SQL 2016 Test Cases'!AA:AA,B59,'SQL 2016 Test Cases'!J:J,$F$54)</f>
        <v>0</v>
      </c>
      <c r="G59" s="209">
        <v>10</v>
      </c>
      <c r="H59" s="179">
        <f t="shared" si="4"/>
        <v>70</v>
      </c>
      <c r="I59" s="179">
        <f t="shared" si="5"/>
        <v>0</v>
      </c>
      <c r="J59" s="203">
        <f>SUMPRODUCT(--ISERROR('Gen Test Cases'!AA:AA))+SUMPRODUCT(--ISERROR('SQL 2016 Test Cases'!AA:AA))</f>
        <v>8</v>
      </c>
      <c r="K59" s="204" t="str">
        <f>"WARNING: THERE IS AT LEAST ONE TEST CASE WITH"</f>
        <v>WARNING: THERE IS AT LEAST ONE TEST CASE WITH</v>
      </c>
      <c r="L59" s="179"/>
      <c r="M59" s="179"/>
      <c r="N59" s="179"/>
      <c r="O59" s="179"/>
      <c r="P59" s="94"/>
    </row>
    <row r="60" spans="1:16" x14ac:dyDescent="0.35">
      <c r="A60" s="95"/>
      <c r="B60" s="121">
        <v>3</v>
      </c>
      <c r="C60" s="122">
        <f>COUNTIF('Gen Test Cases'!AA:AA,B60)+COUNTIF('SQL 2016 Test Cases'!AA:AA,B60)</f>
        <v>2</v>
      </c>
      <c r="D60" s="113">
        <f>COUNTIFS('Gen Test Cases'!AA:AA,B60,'Gen Test Cases'!I:I,$D$54)+COUNTIFS('SQL 2016 Test Cases'!AA:AA,B60,'SQL 2016 Test Cases'!J:J,$D$54)</f>
        <v>0</v>
      </c>
      <c r="E60" s="113">
        <f>COUNTIFS('Gen Test Cases'!AA:AA,B60,'Gen Test Cases'!I:I,$E$54)+COUNTIFS('SQL 2016 Test Cases'!AA:AA,B60,'SQL 2016 Test Cases'!J:J,$E$54)</f>
        <v>0</v>
      </c>
      <c r="F60" s="113">
        <f>COUNTIFS('Gen Test Cases'!AA:AA,B60,'Gen Test Cases'!I:I,$F$54)+COUNTIFS('SQL 2016 Test Cases'!AA:AA,B60,'SQL 2016 Test Cases'!J:J,$F$54)</f>
        <v>0</v>
      </c>
      <c r="G60" s="209">
        <v>5</v>
      </c>
      <c r="H60" s="179">
        <f t="shared" si="4"/>
        <v>10</v>
      </c>
      <c r="I60" s="179">
        <f t="shared" si="5"/>
        <v>0</v>
      </c>
      <c r="J60" s="30"/>
      <c r="K60" s="204" t="str">
        <f>"MULTIPLE OR INVALID ISSUE CODES (SEE TEST CASES TABS)"</f>
        <v>MULTIPLE OR INVALID ISSUE CODES (SEE TEST CASES TABS)</v>
      </c>
      <c r="L60" s="179"/>
      <c r="M60" s="179"/>
      <c r="N60" s="179"/>
      <c r="O60" s="179"/>
      <c r="P60" s="94"/>
    </row>
    <row r="61" spans="1:16" x14ac:dyDescent="0.35">
      <c r="A61" s="95"/>
      <c r="B61" s="121">
        <v>2</v>
      </c>
      <c r="C61" s="122">
        <f>COUNTIF('Gen Test Cases'!AA:AA,B61)+COUNTIF('SQL 2016 Test Cases'!AA:AA,B61)</f>
        <v>4</v>
      </c>
      <c r="D61" s="113">
        <f>COUNTIFS('Gen Test Cases'!AA:AA,B61,'Gen Test Cases'!I:I,$D$54)+COUNTIFS('SQL 2016 Test Cases'!AA:AA,B61,'SQL 2016 Test Cases'!J:J,$D$54)</f>
        <v>0</v>
      </c>
      <c r="E61" s="113">
        <f>COUNTIFS('Gen Test Cases'!AA:AA,B61,'Gen Test Cases'!I:I,$E$54)+COUNTIFS('SQL 2016 Test Cases'!AA:AA,B61,'SQL 2016 Test Cases'!J:J,$E$54)</f>
        <v>0</v>
      </c>
      <c r="F61" s="113">
        <f>COUNTIFS('Gen Test Cases'!AA:AA,B61,'Gen Test Cases'!I:I,$F$54)+COUNTIFS('SQL 2016 Test Cases'!AA:AA,B61,'SQL 2016 Test Cases'!J:J,$F$54)</f>
        <v>0</v>
      </c>
      <c r="G61" s="209">
        <v>2</v>
      </c>
      <c r="H61" s="179">
        <f t="shared" si="4"/>
        <v>8</v>
      </c>
      <c r="I61" s="179">
        <f t="shared" si="5"/>
        <v>0</v>
      </c>
      <c r="J61" s="179"/>
      <c r="K61" s="179"/>
      <c r="L61" s="179"/>
      <c r="M61" s="179"/>
      <c r="N61" s="179"/>
      <c r="O61" s="179"/>
      <c r="P61" s="94"/>
    </row>
    <row r="62" spans="1:16" x14ac:dyDescent="0.35">
      <c r="A62" s="95"/>
      <c r="B62" s="121">
        <v>1</v>
      </c>
      <c r="C62" s="122">
        <f>COUNTIF('Gen Test Cases'!AA:AA,B62)+COUNTIF('SQL 2016 Test Cases'!AA:AA,B62)</f>
        <v>0</v>
      </c>
      <c r="D62" s="113">
        <f>COUNTIFS('Gen Test Cases'!AA:AA,B62,'Gen Test Cases'!I:I,$D$54)+COUNTIFS('SQL 2016 Test Cases'!AA:AA,B62,'SQL 2016 Test Cases'!J:J,$D$54)</f>
        <v>0</v>
      </c>
      <c r="E62" s="113">
        <f>COUNTIFS('Gen Test Cases'!AA:AA,B62,'Gen Test Cases'!I:I,$E$54)+COUNTIFS('SQL 2016 Test Cases'!AA:AA,B62,'SQL 2016 Test Cases'!J:J,$E$54)</f>
        <v>0</v>
      </c>
      <c r="F62" s="113">
        <f>COUNTIFS('Gen Test Cases'!AA:AA,B62,'Gen Test Cases'!I:I,$F$54)+COUNTIFS('SQL 2016 Test Cases'!AA:AA,B62,'SQL 2016 Test Cases'!J:J,$F$54)</f>
        <v>0</v>
      </c>
      <c r="G62" s="209">
        <v>1</v>
      </c>
      <c r="H62" s="179">
        <f t="shared" si="4"/>
        <v>0</v>
      </c>
      <c r="I62" s="179">
        <f t="shared" si="5"/>
        <v>0</v>
      </c>
      <c r="J62" s="179"/>
      <c r="K62" s="179"/>
      <c r="L62" s="179"/>
      <c r="M62" s="179"/>
      <c r="N62" s="179"/>
      <c r="O62" s="179"/>
      <c r="P62" s="94"/>
    </row>
    <row r="63" spans="1:16" hidden="1" x14ac:dyDescent="0.35">
      <c r="A63" s="95"/>
      <c r="B63" s="176" t="s">
        <v>63</v>
      </c>
      <c r="C63" s="177"/>
      <c r="D63" s="178">
        <f>SUM(I55:I62)/SUM(H55:H62)*100</f>
        <v>0</v>
      </c>
      <c r="E63" s="113">
        <f>COUNTIFS('Gen Test Cases'!AA:AA,B63,'Gen Test Cases'!I:I,$E$54)+COUNTIFS('SQL 2016 Test Cases'!AA:AA,B63,'SQL 2016 Test Cases'!J:J,$E$54)</f>
        <v>0</v>
      </c>
      <c r="F63" s="179"/>
      <c r="G63" s="179"/>
      <c r="H63" s="179"/>
      <c r="I63" s="179"/>
      <c r="J63" s="179"/>
      <c r="K63" s="179"/>
      <c r="L63" s="179"/>
      <c r="M63" s="179"/>
      <c r="N63" s="179"/>
      <c r="O63" s="179"/>
      <c r="P63" s="94"/>
    </row>
    <row r="64" spans="1:16" x14ac:dyDescent="0.35">
      <c r="A64" s="99"/>
      <c r="B64" s="100"/>
      <c r="C64" s="100"/>
      <c r="D64" s="100"/>
      <c r="E64" s="100"/>
      <c r="F64" s="100"/>
      <c r="G64" s="100"/>
      <c r="H64" s="100"/>
      <c r="I64" s="100"/>
      <c r="J64" s="100"/>
      <c r="K64" s="123"/>
      <c r="L64" s="123"/>
      <c r="M64" s="123"/>
      <c r="N64" s="123"/>
      <c r="O64" s="123"/>
      <c r="P64" s="101"/>
    </row>
    <row r="65" spans="1:16" x14ac:dyDescent="0.35">
      <c r="A65" s="91"/>
      <c r="B65" s="92"/>
      <c r="C65" s="92"/>
      <c r="D65" s="92"/>
      <c r="E65" s="92"/>
      <c r="F65" s="92"/>
      <c r="G65" s="92"/>
      <c r="H65" s="92"/>
      <c r="I65" s="92"/>
      <c r="J65" s="92"/>
      <c r="K65" s="92"/>
      <c r="L65" s="92"/>
      <c r="M65" s="92"/>
      <c r="N65" s="92"/>
      <c r="O65" s="92"/>
      <c r="P65" s="93"/>
    </row>
    <row r="66" spans="1:16" x14ac:dyDescent="0.35">
      <c r="A66" s="106"/>
      <c r="B66" s="164" t="s">
        <v>70</v>
      </c>
      <c r="C66" s="165"/>
      <c r="D66" s="165"/>
      <c r="E66" s="165"/>
      <c r="F66" s="165"/>
      <c r="G66" s="166"/>
      <c r="H66" s="179"/>
      <c r="I66" s="179"/>
      <c r="J66" s="179"/>
      <c r="K66" s="179"/>
      <c r="L66" s="179"/>
      <c r="M66" s="179"/>
      <c r="N66" s="179"/>
      <c r="O66" s="179"/>
      <c r="P66" s="94"/>
    </row>
    <row r="67" spans="1:16" x14ac:dyDescent="0.35">
      <c r="A67" s="106"/>
      <c r="B67" s="167" t="s">
        <v>71</v>
      </c>
      <c r="C67" s="168"/>
      <c r="D67" s="168"/>
      <c r="E67" s="168"/>
      <c r="F67" s="168"/>
      <c r="G67" s="169"/>
      <c r="H67" s="179"/>
      <c r="I67" s="179"/>
      <c r="J67" s="179"/>
      <c r="K67" s="179"/>
      <c r="L67" s="179"/>
      <c r="M67" s="179"/>
      <c r="N67" s="179"/>
      <c r="O67" s="179"/>
      <c r="P67" s="94"/>
    </row>
    <row r="68" spans="1:16" x14ac:dyDescent="0.35">
      <c r="A68" s="274" t="s">
        <v>72</v>
      </c>
      <c r="B68" s="163" t="s">
        <v>42</v>
      </c>
      <c r="C68" s="170"/>
      <c r="D68" s="171"/>
      <c r="E68" s="171"/>
      <c r="F68" s="171"/>
      <c r="G68" s="172"/>
      <c r="H68" s="179"/>
      <c r="I68" s="179"/>
      <c r="J68" s="179"/>
      <c r="K68" s="180" t="s">
        <v>43</v>
      </c>
      <c r="L68" s="181"/>
      <c r="M68" s="181"/>
      <c r="N68" s="181"/>
      <c r="O68" s="182"/>
      <c r="P68" s="94"/>
    </row>
    <row r="69" spans="1:16" ht="36" x14ac:dyDescent="0.35">
      <c r="A69" s="274"/>
      <c r="B69" s="107" t="s">
        <v>44</v>
      </c>
      <c r="C69" s="108" t="s">
        <v>45</v>
      </c>
      <c r="D69" s="108" t="s">
        <v>46</v>
      </c>
      <c r="E69" s="108" t="s">
        <v>47</v>
      </c>
      <c r="F69" s="108" t="s">
        <v>48</v>
      </c>
      <c r="G69" s="109" t="s">
        <v>49</v>
      </c>
      <c r="H69" s="179"/>
      <c r="I69" s="179"/>
      <c r="J69" s="179"/>
      <c r="K69" s="110" t="s">
        <v>50</v>
      </c>
      <c r="L69" s="32"/>
      <c r="M69" s="111" t="s">
        <v>51</v>
      </c>
      <c r="N69" s="111" t="s">
        <v>52</v>
      </c>
      <c r="O69" s="112" t="s">
        <v>53</v>
      </c>
      <c r="P69" s="94"/>
    </row>
    <row r="70" spans="1:16" x14ac:dyDescent="0.35">
      <c r="A70" s="274"/>
      <c r="B70" s="155">
        <f>COUNTIF('Gen Test Cases'!I3:I59,"Pass")+COUNTIF('SQL 2017 Test Cases '!J3:J44,"Pass")</f>
        <v>0</v>
      </c>
      <c r="C70" s="156">
        <f>COUNTIF('Gen Test Cases'!I3:I59,"Fail")+COUNTIF('SQL 2017 Test Cases '!J3:J44,"Fail")</f>
        <v>0</v>
      </c>
      <c r="D70" s="155">
        <f>COUNTIF('Gen Test Cases'!I22:I78,"Info")+COUNTIF('SQL 2017 Test Cases '!J3:J44,"Info")</f>
        <v>0</v>
      </c>
      <c r="E70" s="156">
        <f>COUNTIF('Gen Test Cases'!I22:I78,"N/A")+COUNTIF('SQL 2017 Test Cases '!J3:J44,"N/A")</f>
        <v>0</v>
      </c>
      <c r="F70" s="155">
        <f>B70+C70</f>
        <v>0</v>
      </c>
      <c r="G70" s="157">
        <f>D82/100</f>
        <v>0</v>
      </c>
      <c r="H70" s="179"/>
      <c r="I70" s="179"/>
      <c r="J70" s="179"/>
      <c r="K70" s="114" t="s">
        <v>54</v>
      </c>
      <c r="L70" s="115"/>
      <c r="M70" s="116">
        <f>COUNTA('Gen Test Cases'!I3:I78)+COUNTA('SQL 2017 Test Cases '!J3:J369)</f>
        <v>0</v>
      </c>
      <c r="N70" s="116">
        <f>O70-M70</f>
        <v>64</v>
      </c>
      <c r="O70" s="117">
        <f>COUNTA('Gen Test Cases'!A3:A78)+COUNTA('SQL 2017 Test Cases '!A3:A369)</f>
        <v>64</v>
      </c>
      <c r="P70" s="94"/>
    </row>
    <row r="71" spans="1:16" x14ac:dyDescent="0.35">
      <c r="A71" s="96"/>
      <c r="B71" s="183"/>
      <c r="C71" s="179"/>
      <c r="D71" s="179"/>
      <c r="E71" s="179"/>
      <c r="F71" s="179"/>
      <c r="G71" s="179"/>
      <c r="H71" s="179"/>
      <c r="I71" s="179"/>
      <c r="J71" s="179"/>
      <c r="K71" s="184"/>
      <c r="L71" s="184"/>
      <c r="M71" s="184"/>
      <c r="N71" s="184"/>
      <c r="O71" s="184"/>
      <c r="P71" s="94"/>
    </row>
    <row r="72" spans="1:16" x14ac:dyDescent="0.35">
      <c r="A72" s="96"/>
      <c r="B72" s="173" t="s">
        <v>55</v>
      </c>
      <c r="C72" s="174"/>
      <c r="D72" s="174"/>
      <c r="E72" s="174"/>
      <c r="F72" s="174"/>
      <c r="G72" s="175"/>
      <c r="H72" s="179"/>
      <c r="I72" s="179"/>
      <c r="J72" s="179"/>
      <c r="K72" s="184"/>
      <c r="L72" s="184"/>
      <c r="M72" s="184"/>
      <c r="N72" s="184"/>
      <c r="O72" s="184"/>
      <c r="P72" s="94"/>
    </row>
    <row r="73" spans="1:16" x14ac:dyDescent="0.35">
      <c r="A73" s="95"/>
      <c r="B73" s="119" t="s">
        <v>56</v>
      </c>
      <c r="C73" s="119" t="s">
        <v>57</v>
      </c>
      <c r="D73" s="119" t="s">
        <v>58</v>
      </c>
      <c r="E73" s="119" t="s">
        <v>59</v>
      </c>
      <c r="F73" s="119" t="s">
        <v>47</v>
      </c>
      <c r="G73" s="119" t="s">
        <v>60</v>
      </c>
      <c r="H73" s="120" t="s">
        <v>61</v>
      </c>
      <c r="I73" s="120" t="s">
        <v>62</v>
      </c>
      <c r="J73" s="179"/>
      <c r="K73" s="185"/>
      <c r="L73" s="185"/>
      <c r="M73" s="185"/>
      <c r="N73" s="185"/>
      <c r="O73" s="185"/>
      <c r="P73" s="94"/>
    </row>
    <row r="74" spans="1:16" x14ac:dyDescent="0.35">
      <c r="A74" s="95"/>
      <c r="B74" s="121">
        <v>8</v>
      </c>
      <c r="C74" s="122">
        <f>COUNTIF('Gen Test Cases'!AA:AA,B74)+COUNTIF('SQL 2017 Test Cases '!AA:AA,B74)</f>
        <v>0</v>
      </c>
      <c r="D74" s="113">
        <f>COUNTIFS('Gen Test Cases'!AA:AA,B74,'Gen Test Cases'!I:I,$D$73)+COUNTIFS('SQL 2017 Test Cases '!AA:AA,B74,'SQL 2017 Test Cases '!J:J,$D$73)</f>
        <v>0</v>
      </c>
      <c r="E74" s="113">
        <f>COUNTIFS('Gen Test Cases'!AA:AA,B74,'Gen Test Cases'!I:I,$E$73)+COUNTIFS('SQL 2017 Test Cases '!AA:AA,B74,'SQL 2017 Test Cases '!J:J,$E$73)</f>
        <v>0</v>
      </c>
      <c r="F74" s="113">
        <f>COUNTIFS('Gen Test Cases'!AA:AA,B74,'Gen Test Cases'!I:I,$F$73)+COUNTIFS('SQL 2017 Test Cases '!AA:AA,B74,'SQL 2017 Test Cases '!J:J,$F$73)</f>
        <v>0</v>
      </c>
      <c r="G74" s="209">
        <v>1500</v>
      </c>
      <c r="H74" s="179">
        <f t="shared" ref="H74:H81" si="6">(C74-F74)*(G74)</f>
        <v>0</v>
      </c>
      <c r="I74" s="179">
        <f t="shared" ref="I74:I81" si="7">D74*G74</f>
        <v>0</v>
      </c>
      <c r="J74" s="203">
        <f>D70+N70</f>
        <v>64</v>
      </c>
      <c r="K74" s="204" t="str">
        <f>"WARNING: THERE IS AT LEAST ONE TEST CASE WITH"</f>
        <v>WARNING: THERE IS AT LEAST ONE TEST CASE WITH</v>
      </c>
      <c r="L74" s="179"/>
      <c r="M74" s="179"/>
      <c r="N74" s="179"/>
      <c r="O74" s="179"/>
      <c r="P74" s="94"/>
    </row>
    <row r="75" spans="1:16" x14ac:dyDescent="0.35">
      <c r="A75" s="95"/>
      <c r="B75" s="121">
        <v>7</v>
      </c>
      <c r="C75" s="122">
        <f>COUNTIF('Gen Test Cases'!AA:AA,B75)+COUNTIF('SQL 2017 Test Cases '!AA:AA,B75)</f>
        <v>1</v>
      </c>
      <c r="D75" s="113">
        <f>COUNTIFS('Gen Test Cases'!AA:AA,B75,'Gen Test Cases'!I:I,$D$73)+COUNTIFS('SQL 2017 Test Cases '!AA:AA,B75,'SQL 2017 Test Cases '!J:J,$D$73)</f>
        <v>0</v>
      </c>
      <c r="E75" s="113">
        <f>COUNTIFS('Gen Test Cases'!AA:AA,B75,'Gen Test Cases'!I:I,$E$73)+COUNTIFS('SQL 2017 Test Cases '!AA:AA,B75,'SQL 2017 Test Cases '!J:J,$E$73)</f>
        <v>0</v>
      </c>
      <c r="F75" s="113">
        <f>COUNTIFS('Gen Test Cases'!AA:AA,B75,'Gen Test Cases'!I:I,$F$73)+COUNTIFS('SQL 2017 Test Cases '!AA:AA,B75,'SQL 2017 Test Cases '!J:J,$F$73)</f>
        <v>0</v>
      </c>
      <c r="G75" s="209">
        <v>750</v>
      </c>
      <c r="H75" s="179">
        <f t="shared" si="6"/>
        <v>750</v>
      </c>
      <c r="I75" s="179">
        <f t="shared" si="7"/>
        <v>0</v>
      </c>
      <c r="K75" s="204" t="str">
        <f>"AN 'INFO' OR BLANK STATUS (SEE ABOVE)"</f>
        <v>AN 'INFO' OR BLANK STATUS (SEE ABOVE)</v>
      </c>
      <c r="L75" s="179"/>
      <c r="M75" s="179"/>
      <c r="N75" s="179"/>
      <c r="O75" s="179"/>
      <c r="P75" s="94"/>
    </row>
    <row r="76" spans="1:16" x14ac:dyDescent="0.35">
      <c r="A76" s="95"/>
      <c r="B76" s="121">
        <v>6</v>
      </c>
      <c r="C76" s="122">
        <f>COUNTIF('Gen Test Cases'!AA:AA,B76)+COUNTIF('SQL 2017 Test Cases '!AA:AA,B76)</f>
        <v>10</v>
      </c>
      <c r="D76" s="113">
        <f>COUNTIFS('Gen Test Cases'!AA:AA,B76,'Gen Test Cases'!I:I,$D$73)+COUNTIFS('SQL 2017 Test Cases '!AA:AA,B76,'SQL 2017 Test Cases '!J:J,$D$73)</f>
        <v>0</v>
      </c>
      <c r="E76" s="113">
        <f>COUNTIFS('Gen Test Cases'!AA:AA,B76,'Gen Test Cases'!I:I,$E$73)+COUNTIFS('SQL 2017 Test Cases '!AA:AA,B76,'SQL 2017 Test Cases '!J:J,$E$73)</f>
        <v>0</v>
      </c>
      <c r="F76" s="113">
        <f>COUNTIFS('Gen Test Cases'!AA:AA,B76,'Gen Test Cases'!I:I,$F$73)+COUNTIFS('SQL 2017 Test Cases '!AA:AA,B76,'SQL 2017 Test Cases '!J:J,$F$73)</f>
        <v>0</v>
      </c>
      <c r="G76" s="209">
        <v>100</v>
      </c>
      <c r="H76" s="179">
        <f t="shared" si="6"/>
        <v>1000</v>
      </c>
      <c r="I76" s="179">
        <f t="shared" si="7"/>
        <v>0</v>
      </c>
      <c r="L76" s="179"/>
      <c r="M76" s="179"/>
      <c r="N76" s="179"/>
      <c r="O76" s="179"/>
      <c r="P76" s="94"/>
    </row>
    <row r="77" spans="1:16" x14ac:dyDescent="0.35">
      <c r="A77" s="95"/>
      <c r="B77" s="121">
        <v>5</v>
      </c>
      <c r="C77" s="122">
        <f>COUNTIF('Gen Test Cases'!AA:AA,B77)+COUNTIF('SQL 2017 Test Cases '!AA:AA,B77)</f>
        <v>31</v>
      </c>
      <c r="D77" s="113">
        <f>COUNTIFS('Gen Test Cases'!AA:AA,B77,'Gen Test Cases'!I:I,$D$73)+COUNTIFS('SQL 2017 Test Cases '!AA:AA,B77,'SQL 2017 Test Cases '!J:J,$D$73)</f>
        <v>0</v>
      </c>
      <c r="E77" s="113">
        <f>COUNTIFS('Gen Test Cases'!AA:AA,B77,'Gen Test Cases'!I:I,$E$73)+COUNTIFS('SQL 2017 Test Cases '!AA:AA,B77,'SQL 2017 Test Cases '!J:J,$E$73)</f>
        <v>0</v>
      </c>
      <c r="F77" s="113">
        <f>COUNTIFS('Gen Test Cases'!AA:AA,B77,'Gen Test Cases'!I:I,$F$73)+COUNTIFS('SQL 2017 Test Cases '!AA:AA,B77,'SQL 2017 Test Cases '!J:J,$F$73)</f>
        <v>0</v>
      </c>
      <c r="G77" s="209">
        <v>50</v>
      </c>
      <c r="H77" s="179">
        <f t="shared" si="6"/>
        <v>1550</v>
      </c>
      <c r="I77" s="179">
        <f t="shared" si="7"/>
        <v>0</v>
      </c>
      <c r="L77" s="179"/>
      <c r="M77" s="179"/>
      <c r="N77" s="179"/>
      <c r="O77" s="179"/>
      <c r="P77" s="94"/>
    </row>
    <row r="78" spans="1:16" x14ac:dyDescent="0.35">
      <c r="A78" s="95"/>
      <c r="B78" s="121">
        <v>4</v>
      </c>
      <c r="C78" s="122">
        <f>COUNTIF('Gen Test Cases'!AA:AA,B78)+COUNTIF('SQL 2017 Test Cases '!AA:AA,B78)</f>
        <v>7</v>
      </c>
      <c r="D78" s="113">
        <f>COUNTIFS('Gen Test Cases'!AA:AA,B78,'Gen Test Cases'!I:I,$D$73)+COUNTIFS('SQL 2017 Test Cases '!AA:AA,B78,'SQL 2017 Test Cases '!J:J,$D$73)</f>
        <v>0</v>
      </c>
      <c r="E78" s="113">
        <f>COUNTIFS('Gen Test Cases'!AA:AA,B78,'Gen Test Cases'!I:I,$E$73)+COUNTIFS('SQL 2017 Test Cases '!AA:AA,B78,'SQL 2017 Test Cases '!J:J,$E$73)</f>
        <v>0</v>
      </c>
      <c r="F78" s="113">
        <f>COUNTIFS('Gen Test Cases'!AA:AA,B78,'Gen Test Cases'!I:I,$F$73)+COUNTIFS('SQL 2017 Test Cases '!AA:AA,B78,'SQL 2017 Test Cases '!J:J,$F$73)</f>
        <v>0</v>
      </c>
      <c r="G78" s="209">
        <v>10</v>
      </c>
      <c r="H78" s="179">
        <f t="shared" si="6"/>
        <v>70</v>
      </c>
      <c r="I78" s="179">
        <f t="shared" si="7"/>
        <v>0</v>
      </c>
      <c r="J78" s="203">
        <f>SUMPRODUCT(--ISERROR('Gen Test Cases'!AA:AA))+SUMPRODUCT(--ISERROR('SQL 2016 Test Cases'!AA:AA))</f>
        <v>8</v>
      </c>
      <c r="K78" s="204" t="str">
        <f>"WARNING: THERE IS AT LEAST ONE TEST CASE WITH"</f>
        <v>WARNING: THERE IS AT LEAST ONE TEST CASE WITH</v>
      </c>
      <c r="L78" s="179"/>
      <c r="M78" s="179"/>
      <c r="N78" s="179"/>
      <c r="O78" s="179"/>
      <c r="P78" s="94"/>
    </row>
    <row r="79" spans="1:16" x14ac:dyDescent="0.35">
      <c r="A79" s="95"/>
      <c r="B79" s="121">
        <v>3</v>
      </c>
      <c r="C79" s="122">
        <f>COUNTIF('Gen Test Cases'!AA:AA,B79)+COUNTIF('SQL 2017 Test Cases '!AA:AA,B79)</f>
        <v>3</v>
      </c>
      <c r="D79" s="113">
        <f>COUNTIFS('Gen Test Cases'!AA:AA,B79,'Gen Test Cases'!I:I,$D$73)+COUNTIFS('SQL 2017 Test Cases '!AA:AA,B79,'SQL 2017 Test Cases '!J:J,$D$73)</f>
        <v>0</v>
      </c>
      <c r="E79" s="113">
        <f>COUNTIFS('Gen Test Cases'!AA:AA,B79,'Gen Test Cases'!I:I,$E$73)+COUNTIFS('SQL 2017 Test Cases '!AA:AA,B79,'SQL 2017 Test Cases '!J:J,$E$73)</f>
        <v>0</v>
      </c>
      <c r="F79" s="113">
        <f>COUNTIFS('Gen Test Cases'!AA:AA,B79,'Gen Test Cases'!I:I,$F$73)+COUNTIFS('SQL 2017 Test Cases '!AA:AA,B79,'SQL 2017 Test Cases '!J:J,$F$73)</f>
        <v>0</v>
      </c>
      <c r="G79" s="209">
        <v>5</v>
      </c>
      <c r="H79" s="179">
        <f t="shared" si="6"/>
        <v>15</v>
      </c>
      <c r="I79" s="179">
        <f t="shared" si="7"/>
        <v>0</v>
      </c>
      <c r="J79" s="30"/>
      <c r="K79" s="204" t="str">
        <f>"MULTIPLE OR INVALID ISSUE CODES (SEE TEST CASES TABS)"</f>
        <v>MULTIPLE OR INVALID ISSUE CODES (SEE TEST CASES TABS)</v>
      </c>
      <c r="L79" s="179"/>
      <c r="M79" s="179"/>
      <c r="N79" s="179"/>
      <c r="O79" s="179"/>
      <c r="P79" s="94"/>
    </row>
    <row r="80" spans="1:16" x14ac:dyDescent="0.35">
      <c r="A80" s="95"/>
      <c r="B80" s="121">
        <v>2</v>
      </c>
      <c r="C80" s="122">
        <f>COUNTIF('Gen Test Cases'!AA:AA,B80)+COUNTIF('SQL 2017 Test Cases '!AA:AA,B80)</f>
        <v>4</v>
      </c>
      <c r="D80" s="113">
        <f>COUNTIFS('Gen Test Cases'!AA:AA,B80,'Gen Test Cases'!I:I,$D$73)+COUNTIFS('SQL 2017 Test Cases '!AA:AA,B80,'SQL 2017 Test Cases '!J:J,$D$73)</f>
        <v>0</v>
      </c>
      <c r="E80" s="113">
        <f>COUNTIFS('Gen Test Cases'!AA:AA,B80,'Gen Test Cases'!I:I,$E$73)+COUNTIFS('SQL 2017 Test Cases '!AA:AA,B80,'SQL 2017 Test Cases '!J:J,$E$73)</f>
        <v>0</v>
      </c>
      <c r="F80" s="113">
        <f>COUNTIFS('Gen Test Cases'!AA:AA,B80,'Gen Test Cases'!I:I,$F$73)+COUNTIFS('SQL 2017 Test Cases '!AA:AA,B80,'SQL 2017 Test Cases '!J:J,$F$73)</f>
        <v>0</v>
      </c>
      <c r="G80" s="209">
        <v>2</v>
      </c>
      <c r="H80" s="179">
        <f t="shared" si="6"/>
        <v>8</v>
      </c>
      <c r="I80" s="179">
        <f t="shared" si="7"/>
        <v>0</v>
      </c>
      <c r="J80" s="179"/>
      <c r="K80" s="179"/>
      <c r="L80" s="179"/>
      <c r="M80" s="179"/>
      <c r="N80" s="179"/>
      <c r="O80" s="179"/>
      <c r="P80" s="94"/>
    </row>
    <row r="81" spans="1:17" x14ac:dyDescent="0.35">
      <c r="A81" s="95"/>
      <c r="B81" s="121">
        <v>1</v>
      </c>
      <c r="C81" s="122">
        <f>COUNTIF('Gen Test Cases'!AA:AA,B81)+COUNTIF('SQL 2017 Test Cases '!AA:AA,B81)</f>
        <v>0</v>
      </c>
      <c r="D81" s="113">
        <f>COUNTIFS('Gen Test Cases'!AA:AA,B81,'Gen Test Cases'!I:I,$D$73)+COUNTIFS('SQL 2017 Test Cases '!AA:AA,B81,'SQL 2017 Test Cases '!J:J,$D$73)</f>
        <v>0</v>
      </c>
      <c r="E81" s="113">
        <f>COUNTIFS('Gen Test Cases'!AA:AA,B81,'Gen Test Cases'!I:I,$E$73)+COUNTIFS('SQL 2017 Test Cases '!AA:AA,B81,'SQL 2017 Test Cases '!J:J,$E$73)</f>
        <v>0</v>
      </c>
      <c r="F81" s="113">
        <f>COUNTIFS('Gen Test Cases'!AA:AA,B81,'Gen Test Cases'!I:I,$F$73)+COUNTIFS('SQL 2017 Test Cases '!AA:AA,B81,'SQL 2017 Test Cases '!J:J,$F$73)</f>
        <v>0</v>
      </c>
      <c r="G81" s="209">
        <v>1</v>
      </c>
      <c r="H81" s="179">
        <f t="shared" si="6"/>
        <v>0</v>
      </c>
      <c r="I81" s="179">
        <f t="shared" si="7"/>
        <v>0</v>
      </c>
      <c r="J81" s="179"/>
      <c r="K81" s="179"/>
      <c r="L81" s="179"/>
      <c r="M81" s="179"/>
      <c r="N81" s="179"/>
      <c r="O81" s="179"/>
      <c r="P81" s="94"/>
    </row>
    <row r="82" spans="1:17" hidden="1" x14ac:dyDescent="0.35">
      <c r="A82" s="95"/>
      <c r="B82" s="176" t="s">
        <v>63</v>
      </c>
      <c r="C82" s="177"/>
      <c r="D82" s="178">
        <f>SUM(I74:I81)/SUM(H74:H81)*100</f>
        <v>0</v>
      </c>
      <c r="E82" s="179"/>
      <c r="F82" s="179"/>
      <c r="G82" s="179"/>
      <c r="H82" s="179"/>
      <c r="I82" s="179"/>
      <c r="J82" s="179"/>
      <c r="K82" s="179"/>
      <c r="L82" s="179"/>
      <c r="M82" s="179"/>
      <c r="N82" s="179"/>
      <c r="O82" s="179"/>
      <c r="P82" s="94"/>
    </row>
    <row r="83" spans="1:17" x14ac:dyDescent="0.35">
      <c r="A83" s="99"/>
      <c r="B83" s="100"/>
      <c r="C83" s="100"/>
      <c r="D83" s="100"/>
      <c r="E83" s="100"/>
      <c r="F83" s="100"/>
      <c r="G83" s="100"/>
      <c r="H83" s="100"/>
      <c r="I83" s="100"/>
      <c r="J83" s="100"/>
      <c r="K83" s="123"/>
      <c r="L83" s="123"/>
      <c r="M83" s="123"/>
      <c r="N83" s="123"/>
      <c r="O83" s="123"/>
      <c r="P83" s="101"/>
    </row>
    <row r="84" spans="1:17" ht="12.75" customHeight="1" x14ac:dyDescent="0.35">
      <c r="A84" s="91"/>
      <c r="B84" s="92"/>
      <c r="C84" s="92"/>
      <c r="D84" s="92"/>
      <c r="E84" s="92"/>
      <c r="F84" s="92"/>
      <c r="G84" s="92"/>
      <c r="H84" s="92"/>
      <c r="I84" s="92"/>
      <c r="J84" s="92"/>
      <c r="K84" s="92"/>
      <c r="L84" s="92"/>
      <c r="M84" s="92"/>
      <c r="N84" s="92"/>
      <c r="O84" s="92"/>
      <c r="P84" s="93"/>
      <c r="Q84" s="105"/>
    </row>
    <row r="85" spans="1:17" ht="12.75" customHeight="1" x14ac:dyDescent="0.35">
      <c r="A85" s="106"/>
      <c r="B85" s="164" t="s">
        <v>73</v>
      </c>
      <c r="C85" s="165"/>
      <c r="D85" s="165"/>
      <c r="E85" s="165"/>
      <c r="F85" s="165"/>
      <c r="G85" s="166"/>
      <c r="P85" s="94"/>
      <c r="Q85" s="105"/>
    </row>
    <row r="86" spans="1:17" ht="12.75" customHeight="1" x14ac:dyDescent="0.35">
      <c r="A86" s="106"/>
      <c r="B86" s="167" t="s">
        <v>74</v>
      </c>
      <c r="C86" s="168"/>
      <c r="D86" s="168"/>
      <c r="E86" s="168"/>
      <c r="F86" s="168"/>
      <c r="G86" s="169"/>
      <c r="P86" s="94"/>
      <c r="Q86" s="105"/>
    </row>
    <row r="87" spans="1:17" ht="12.75" customHeight="1" x14ac:dyDescent="0.35">
      <c r="A87" s="274" t="s">
        <v>75</v>
      </c>
      <c r="B87" s="163" t="s">
        <v>42</v>
      </c>
      <c r="C87" s="170"/>
      <c r="D87" s="171"/>
      <c r="E87" s="171"/>
      <c r="F87" s="171"/>
      <c r="G87" s="172"/>
      <c r="K87" s="180" t="s">
        <v>43</v>
      </c>
      <c r="L87" s="181"/>
      <c r="M87" s="181"/>
      <c r="N87" s="181"/>
      <c r="O87" s="182"/>
      <c r="P87" s="94"/>
      <c r="Q87" s="105"/>
    </row>
    <row r="88" spans="1:17" ht="36" x14ac:dyDescent="0.35">
      <c r="A88" s="274"/>
      <c r="B88" s="107" t="s">
        <v>44</v>
      </c>
      <c r="C88" s="108" t="s">
        <v>45</v>
      </c>
      <c r="D88" s="108" t="s">
        <v>46</v>
      </c>
      <c r="E88" s="108" t="s">
        <v>47</v>
      </c>
      <c r="F88" s="108" t="s">
        <v>48</v>
      </c>
      <c r="G88" s="109" t="s">
        <v>49</v>
      </c>
      <c r="K88" s="110" t="s">
        <v>50</v>
      </c>
      <c r="L88" s="32"/>
      <c r="M88" s="111" t="s">
        <v>51</v>
      </c>
      <c r="N88" s="111" t="s">
        <v>52</v>
      </c>
      <c r="O88" s="112" t="s">
        <v>53</v>
      </c>
      <c r="P88" s="94"/>
      <c r="Q88" s="105"/>
    </row>
    <row r="89" spans="1:17" ht="12.75" customHeight="1" x14ac:dyDescent="0.35">
      <c r="A89" s="274"/>
      <c r="B89" s="155">
        <f>COUNTIF('Gen Test Cases'!I3:I39,"Pass")+COUNTIF('SQL 2019 Test Cases'!J3:J43,"Pass")</f>
        <v>0</v>
      </c>
      <c r="C89" s="156">
        <f>COUNTIF('Gen Test Cases'!I3:I39,"Fail")+COUNTIF('SQL 2019 Test Cases'!J3:J43,"Fail")</f>
        <v>0</v>
      </c>
      <c r="D89" s="155">
        <f>COUNTIF('Gen Test Cases'!I3:I39,"Info")+COUNTIF('SQL 2019 Test Cases'!J3:J43,"Info")</f>
        <v>0</v>
      </c>
      <c r="E89" s="156">
        <f>COUNTIF('Gen Test Cases'!I3:I39,"N/A")+COUNTIF('SQL 2019 Test Cases'!J3:J43,"N/A")</f>
        <v>0</v>
      </c>
      <c r="F89" s="155">
        <f>B89+C89</f>
        <v>0</v>
      </c>
      <c r="G89" s="157">
        <f>D101/100</f>
        <v>0</v>
      </c>
      <c r="K89" s="114" t="s">
        <v>54</v>
      </c>
      <c r="L89" s="115"/>
      <c r="M89" s="116">
        <f>COUNTA('Gen Test Cases'!I3:I39)+COUNTA('SQL 2019 Test Cases'!J3:J43)</f>
        <v>0</v>
      </c>
      <c r="N89" s="116">
        <f>O89-M89</f>
        <v>63</v>
      </c>
      <c r="O89" s="117">
        <f>COUNTA('Gen Test Cases'!A3:A39)+COUNTA('SQL 2019 Test Cases'!A3:A43)</f>
        <v>63</v>
      </c>
      <c r="P89" s="94"/>
      <c r="Q89" s="105"/>
    </row>
    <row r="90" spans="1:17" ht="12.75" customHeight="1" x14ac:dyDescent="0.35">
      <c r="A90" s="96"/>
      <c r="B90" s="118"/>
      <c r="K90" s="97"/>
      <c r="L90" s="97"/>
      <c r="M90" s="97"/>
      <c r="N90" s="97"/>
      <c r="O90" s="97"/>
      <c r="P90" s="94"/>
      <c r="Q90" s="105"/>
    </row>
    <row r="91" spans="1:17" ht="12.75" customHeight="1" x14ac:dyDescent="0.35">
      <c r="A91" s="96"/>
      <c r="B91" s="173" t="s">
        <v>55</v>
      </c>
      <c r="C91" s="174"/>
      <c r="D91" s="174"/>
      <c r="E91" s="174"/>
      <c r="F91" s="174"/>
      <c r="G91" s="175"/>
      <c r="K91" s="97"/>
      <c r="L91" s="97"/>
      <c r="M91" s="97"/>
      <c r="N91" s="97"/>
      <c r="O91" s="97"/>
      <c r="P91" s="94"/>
      <c r="Q91" s="105"/>
    </row>
    <row r="92" spans="1:17" ht="12.75" customHeight="1" x14ac:dyDescent="0.35">
      <c r="A92" s="95"/>
      <c r="B92" s="119" t="s">
        <v>56</v>
      </c>
      <c r="C92" s="119" t="s">
        <v>57</v>
      </c>
      <c r="D92" s="119" t="s">
        <v>58</v>
      </c>
      <c r="E92" s="119" t="s">
        <v>59</v>
      </c>
      <c r="F92" s="119" t="s">
        <v>47</v>
      </c>
      <c r="G92" s="119" t="s">
        <v>60</v>
      </c>
      <c r="H92" s="120" t="s">
        <v>61</v>
      </c>
      <c r="I92" s="120" t="s">
        <v>62</v>
      </c>
      <c r="K92" s="98"/>
      <c r="L92" s="98"/>
      <c r="M92" s="98"/>
      <c r="N92" s="98"/>
      <c r="O92" s="98"/>
      <c r="P92" s="94"/>
      <c r="Q92" s="105"/>
    </row>
    <row r="93" spans="1:17" ht="12.75" customHeight="1" x14ac:dyDescent="0.35">
      <c r="A93" s="95"/>
      <c r="B93" s="121">
        <v>8</v>
      </c>
      <c r="C93" s="122">
        <f>COUNTIF('Gen Test Cases'!AA:AA,B93)+COUNTIF('SQL 2019 Test Cases'!AA:AA,B93)</f>
        <v>0</v>
      </c>
      <c r="D93" s="113">
        <f>COUNTIFS('Gen Test Cases'!AA:AA,B93,'Gen Test Cases'!I:I,$D$92)+COUNTIFS('SQL 2019 Test Cases'!AA:AA,B93,'SQL 2019 Test Cases'!J:J,$D$92)</f>
        <v>0</v>
      </c>
      <c r="E93" s="113">
        <f>COUNTIFS('Gen Test Cases'!AA:AA,B93,'Gen Test Cases'!I:I,$E$92)+COUNTIFS('SQL 2019 Test Cases'!AA:AA,B93,'SQL 2019 Test Cases'!J:J,$E$92)</f>
        <v>0</v>
      </c>
      <c r="F93" s="113">
        <f>COUNTIFS('Gen Test Cases'!AA:AA,B93,'Gen Test Cases'!I:I,$F$92)+COUNTIFS('SQL 2019 Test Cases'!AA:AA,B93,'SQL 2019 Test Cases'!J:J,$F$92)</f>
        <v>0</v>
      </c>
      <c r="G93" s="209">
        <v>1500</v>
      </c>
      <c r="H93" s="82">
        <f t="shared" ref="H93:H98" si="8">(C93-F93)*(G93)</f>
        <v>0</v>
      </c>
      <c r="I93" s="82">
        <f t="shared" ref="I93:I98" si="9">D93*G93</f>
        <v>0</v>
      </c>
      <c r="J93" s="203">
        <f>D89+N89</f>
        <v>63</v>
      </c>
      <c r="K93" s="204" t="str">
        <f>"WARNING: THERE IS AT LEAST ONE TEST CASE WITH"</f>
        <v>WARNING: THERE IS AT LEAST ONE TEST CASE WITH</v>
      </c>
      <c r="P93" s="94"/>
      <c r="Q93" s="105"/>
    </row>
    <row r="94" spans="1:17" ht="12.75" customHeight="1" x14ac:dyDescent="0.35">
      <c r="A94" s="95"/>
      <c r="B94" s="121">
        <v>7</v>
      </c>
      <c r="C94" s="122">
        <f>COUNTIF('Gen Test Cases'!AA:AA,B94)+COUNTIF('SQL 2019 Test Cases'!AA:AA,B94)</f>
        <v>1</v>
      </c>
      <c r="D94" s="113">
        <f>COUNTIFS('Gen Test Cases'!AA:AA,B94,'Gen Test Cases'!I:I,$D$92)+COUNTIFS('SQL 2019 Test Cases'!AA:AA,B94,'SQL 2019 Test Cases'!J:J,$D$92)</f>
        <v>0</v>
      </c>
      <c r="E94" s="113">
        <f>COUNTIFS('Gen Test Cases'!AA:AA,B94,'Gen Test Cases'!I:I,$E$92)+COUNTIFS('SQL 2019 Test Cases'!AA:AA,B94,'SQL 2019 Test Cases'!J:J,$E$92)</f>
        <v>0</v>
      </c>
      <c r="F94" s="113">
        <f>COUNTIFS('Gen Test Cases'!AA:AA,B94,'Gen Test Cases'!I:I,$F$92)+COUNTIFS('SQL 2019 Test Cases'!AA:AA,B94,'SQL 2019 Test Cases'!J:J,$F$92)</f>
        <v>0</v>
      </c>
      <c r="G94" s="209">
        <v>750</v>
      </c>
      <c r="H94" s="82">
        <f t="shared" si="8"/>
        <v>750</v>
      </c>
      <c r="I94" s="82">
        <f t="shared" si="9"/>
        <v>0</v>
      </c>
      <c r="K94" s="204" t="str">
        <f>"AN 'INFO' OR BLANK STATUS (SEE ABOVE)"</f>
        <v>AN 'INFO' OR BLANK STATUS (SEE ABOVE)</v>
      </c>
      <c r="P94" s="94"/>
      <c r="Q94" s="105"/>
    </row>
    <row r="95" spans="1:17" ht="12.75" customHeight="1" x14ac:dyDescent="0.35">
      <c r="A95" s="95"/>
      <c r="B95" s="121">
        <v>6</v>
      </c>
      <c r="C95" s="122">
        <f>COUNTIF('Gen Test Cases'!AA:AA,B95)+COUNTIF('SQL 2019 Test Cases'!AA:AA,B95)</f>
        <v>10</v>
      </c>
      <c r="D95" s="113">
        <f>COUNTIFS('Gen Test Cases'!AA:AA,B95,'Gen Test Cases'!I:I,$D$92)+COUNTIFS('SQL 2019 Test Cases'!AA:AA,B95,'SQL 2019 Test Cases'!J:J,$D$92)</f>
        <v>0</v>
      </c>
      <c r="E95" s="113">
        <f>COUNTIFS('Gen Test Cases'!AA:AA,B95,'Gen Test Cases'!I:I,$E$92)+COUNTIFS('SQL 2019 Test Cases'!AA:AA,B95,'SQL 2019 Test Cases'!J:J,$E$92)</f>
        <v>0</v>
      </c>
      <c r="F95" s="113">
        <f>COUNTIFS('Gen Test Cases'!AA:AA,B95,'Gen Test Cases'!I:I,$F$92)+COUNTIFS('SQL 2019 Test Cases'!AA:AA,B95,'SQL 2019 Test Cases'!J:J,$F$92)</f>
        <v>0</v>
      </c>
      <c r="G95" s="209">
        <v>100</v>
      </c>
      <c r="H95" s="82">
        <f t="shared" si="8"/>
        <v>1000</v>
      </c>
      <c r="I95" s="82">
        <f t="shared" si="9"/>
        <v>0</v>
      </c>
      <c r="P95" s="94"/>
      <c r="Q95" s="105"/>
    </row>
    <row r="96" spans="1:17" ht="12.75" customHeight="1" x14ac:dyDescent="0.35">
      <c r="A96" s="95"/>
      <c r="B96" s="121">
        <v>5</v>
      </c>
      <c r="C96" s="122">
        <f>COUNTIF('Gen Test Cases'!AA:AA,B96)+COUNTIF('SQL 2019 Test Cases'!AA:AA,B96)</f>
        <v>30</v>
      </c>
      <c r="D96" s="113">
        <f>COUNTIFS('Gen Test Cases'!AA:AA,B96,'Gen Test Cases'!I:I,$D$92)+COUNTIFS('SQL 2019 Test Cases'!AA:AA,B96,'SQL 2019 Test Cases'!J:J,$D$92)</f>
        <v>0</v>
      </c>
      <c r="E96" s="113">
        <f>COUNTIFS('Gen Test Cases'!AA:AA,B96,'Gen Test Cases'!I:I,$E$92)+COUNTIFS('SQL 2019 Test Cases'!AA:AA,B96,'SQL 2019 Test Cases'!J:J,$E$92)</f>
        <v>0</v>
      </c>
      <c r="F96" s="113">
        <f>COUNTIFS('Gen Test Cases'!AA:AA,B96,'Gen Test Cases'!I:I,$F$92)+COUNTIFS('SQL 2019 Test Cases'!AA:AA,B96,'SQL 2019 Test Cases'!J:J,$F$92)</f>
        <v>0</v>
      </c>
      <c r="G96" s="209">
        <v>50</v>
      </c>
      <c r="H96" s="82">
        <f t="shared" si="8"/>
        <v>1500</v>
      </c>
      <c r="I96" s="82">
        <f t="shared" si="9"/>
        <v>0</v>
      </c>
      <c r="P96" s="94"/>
      <c r="Q96" s="105"/>
    </row>
    <row r="97" spans="1:17" ht="12.75" customHeight="1" x14ac:dyDescent="0.35">
      <c r="A97" s="95"/>
      <c r="B97" s="121">
        <v>4</v>
      </c>
      <c r="C97" s="122">
        <f>COUNTIF('Gen Test Cases'!AA:AA,B97)+COUNTIF('SQL 2019 Test Cases'!AA:AA,B97)</f>
        <v>7</v>
      </c>
      <c r="D97" s="113">
        <f>COUNTIFS('Gen Test Cases'!AA:AA,B97,'Gen Test Cases'!I:I,$D$92)+COUNTIFS('SQL 2019 Test Cases'!AA:AA,B97,'SQL 2019 Test Cases'!J:J,$D$92)</f>
        <v>0</v>
      </c>
      <c r="E97" s="113">
        <f>COUNTIFS('Gen Test Cases'!AA:AA,B97,'Gen Test Cases'!I:I,$E$92)+COUNTIFS('SQL 2019 Test Cases'!AA:AA,B97,'SQL 2019 Test Cases'!J:J,$E$92)</f>
        <v>0</v>
      </c>
      <c r="F97" s="113">
        <f>COUNTIFS('Gen Test Cases'!AA:AA,B97,'Gen Test Cases'!I:I,$F$92)+COUNTIFS('SQL 2019 Test Cases'!AA:AA,B97,'SQL 2019 Test Cases'!J:J,$F$92)</f>
        <v>0</v>
      </c>
      <c r="G97" s="209">
        <v>10</v>
      </c>
      <c r="H97" s="82">
        <f t="shared" si="8"/>
        <v>70</v>
      </c>
      <c r="I97" s="82">
        <f t="shared" si="9"/>
        <v>0</v>
      </c>
      <c r="J97" s="203">
        <f>SUMPRODUCT(--ISERROR('Gen Test Cases'!AA:AA))+SUMPRODUCT(--ISERROR(#REF!))</f>
        <v>8</v>
      </c>
      <c r="K97" s="204" t="str">
        <f>"WARNING: THERE IS AT LEAST ONE TEST CASE WITH"</f>
        <v>WARNING: THERE IS AT LEAST ONE TEST CASE WITH</v>
      </c>
      <c r="P97" s="94"/>
      <c r="Q97" s="105"/>
    </row>
    <row r="98" spans="1:17" ht="12.75" customHeight="1" x14ac:dyDescent="0.35">
      <c r="A98" s="95"/>
      <c r="B98" s="121">
        <v>3</v>
      </c>
      <c r="C98" s="122">
        <f>COUNTIF('Gen Test Cases'!AA:AA,B98)+COUNTIF('SQL 2019 Test Cases'!AA:AA,B98)</f>
        <v>3</v>
      </c>
      <c r="D98" s="113">
        <f>COUNTIFS('Gen Test Cases'!AA:AA,B98,'Gen Test Cases'!I:I,$D$92)+COUNTIFS('SQL 2019 Test Cases'!AA:AA,B98,'SQL 2019 Test Cases'!J:J,$D$92)</f>
        <v>0</v>
      </c>
      <c r="E98" s="113">
        <f>COUNTIFS('Gen Test Cases'!AA:AA,B98,'Gen Test Cases'!I:I,$E$92)+COUNTIFS('SQL 2019 Test Cases'!AA:AA,B98,'SQL 2019 Test Cases'!J:J,$E$92)</f>
        <v>0</v>
      </c>
      <c r="F98" s="113">
        <f>COUNTIFS('Gen Test Cases'!AA:AA,B98,'Gen Test Cases'!I:I,$F$92)+COUNTIFS('SQL 2019 Test Cases'!AA:AA,B98,'SQL 2019 Test Cases'!J:J,$F$92)</f>
        <v>0</v>
      </c>
      <c r="G98" s="209">
        <v>5</v>
      </c>
      <c r="H98" s="82">
        <f t="shared" si="8"/>
        <v>15</v>
      </c>
      <c r="I98" s="82">
        <f t="shared" si="9"/>
        <v>0</v>
      </c>
      <c r="J98" s="30"/>
      <c r="K98" s="204" t="str">
        <f>"MULTIPLE OR INVALID ISSUE CODES (SEE TEST CASES TABS)"</f>
        <v>MULTIPLE OR INVALID ISSUE CODES (SEE TEST CASES TABS)</v>
      </c>
      <c r="P98" s="94"/>
      <c r="Q98" s="105"/>
    </row>
    <row r="99" spans="1:17" ht="12.75" customHeight="1" x14ac:dyDescent="0.35">
      <c r="A99" s="95"/>
      <c r="B99" s="121">
        <v>2</v>
      </c>
      <c r="C99" s="122">
        <f>COUNTIF('Gen Test Cases'!AA:AA,B99)+COUNTIF('SQL 2019 Test Cases'!AA:AA,B99)</f>
        <v>4</v>
      </c>
      <c r="D99" s="113">
        <f>COUNTIFS('Gen Test Cases'!AA:AA,B99,'Gen Test Cases'!I:I,$D$92)+COUNTIFS('SQL 2019 Test Cases'!AA:AA,B99,'SQL 2019 Test Cases'!J:J,$D$92)</f>
        <v>0</v>
      </c>
      <c r="E99" s="113">
        <f>COUNTIFS('Gen Test Cases'!AA:AA,B99,'Gen Test Cases'!I:I,$E$92)+COUNTIFS('SQL 2019 Test Cases'!AA:AA,B99,'SQL 2019 Test Cases'!J:J,$E$92)</f>
        <v>0</v>
      </c>
      <c r="F99" s="113">
        <f>COUNTIFS('Gen Test Cases'!AA:AA,B99,'Gen Test Cases'!I:I,$F$92)+COUNTIFS('SQL 2019 Test Cases'!AA:AA,B99,'SQL 2019 Test Cases'!J:J,$F$92)</f>
        <v>0</v>
      </c>
      <c r="G99" s="209">
        <v>2</v>
      </c>
      <c r="H99" s="82">
        <f>(C99-F99)*(G99)</f>
        <v>8</v>
      </c>
      <c r="I99" s="82">
        <f>D99*G99</f>
        <v>0</v>
      </c>
      <c r="P99" s="94"/>
      <c r="Q99" s="105"/>
    </row>
    <row r="100" spans="1:17" ht="12.75" customHeight="1" x14ac:dyDescent="0.35">
      <c r="A100" s="95"/>
      <c r="B100" s="121">
        <v>1</v>
      </c>
      <c r="C100" s="122">
        <f>COUNTIF('Gen Test Cases'!AA:AA,B100)+COUNTIF('SQL 2019 Test Cases'!AA:AA,B100)</f>
        <v>0</v>
      </c>
      <c r="D100" s="113">
        <f>COUNTIFS('Gen Test Cases'!AA:AA,B100,'Gen Test Cases'!I:I,$D$92)+COUNTIFS('SQL 2019 Test Cases'!AA:AA,B100,'SQL 2019 Test Cases'!J:J,$D$92)</f>
        <v>0</v>
      </c>
      <c r="E100" s="113">
        <f>COUNTIFS('Gen Test Cases'!AA:AA,B100,'Gen Test Cases'!I:I,$E$92)+COUNTIFS('SQL 2019 Test Cases'!AA:AA,B100,'SQL 2019 Test Cases'!J:J,$E$92)</f>
        <v>0</v>
      </c>
      <c r="F100" s="113">
        <f>COUNTIFS('Gen Test Cases'!AA:AA,B100,'Gen Test Cases'!I:I,$F$92)+COUNTIFS('SQL 2019 Test Cases'!AA:AA,B100,'SQL 2019 Test Cases'!J:J,$F$92)</f>
        <v>0</v>
      </c>
      <c r="G100" s="209">
        <v>1</v>
      </c>
      <c r="H100" s="82">
        <f>(C100-F100)*(G100)</f>
        <v>0</v>
      </c>
      <c r="I100" s="82">
        <f>D100*G100</f>
        <v>0</v>
      </c>
      <c r="P100" s="94"/>
      <c r="Q100" s="105"/>
    </row>
    <row r="101" spans="1:17" ht="12.75" hidden="1" customHeight="1" x14ac:dyDescent="0.35">
      <c r="A101" s="95"/>
      <c r="B101" s="176" t="s">
        <v>63</v>
      </c>
      <c r="C101" s="177"/>
      <c r="D101" s="178">
        <f>SUM(I93:I100)/SUM(H93:H100)*100</f>
        <v>0</v>
      </c>
      <c r="E101" s="179"/>
      <c r="F101" s="179"/>
      <c r="G101" s="179"/>
      <c r="P101" s="94"/>
      <c r="Q101" s="105"/>
    </row>
    <row r="102" spans="1:17" ht="12.75" customHeight="1" x14ac:dyDescent="0.35">
      <c r="A102" s="99"/>
      <c r="B102" s="100"/>
      <c r="C102" s="100"/>
      <c r="D102" s="100"/>
      <c r="E102" s="100"/>
      <c r="F102" s="100"/>
      <c r="G102" s="100"/>
      <c r="H102" s="100"/>
      <c r="I102" s="100"/>
      <c r="J102" s="100"/>
      <c r="K102" s="123"/>
      <c r="L102" s="123"/>
      <c r="M102" s="123"/>
      <c r="N102" s="123"/>
      <c r="O102" s="123"/>
      <c r="P102" s="101"/>
      <c r="Q102" s="105"/>
    </row>
  </sheetData>
  <mergeCells count="5">
    <mergeCell ref="A87:A89"/>
    <mergeCell ref="A11:A13"/>
    <mergeCell ref="A30:A32"/>
    <mergeCell ref="A49:A51"/>
    <mergeCell ref="A68:A70"/>
  </mergeCells>
  <conditionalFormatting sqref="D89">
    <cfRule type="cellIs" dxfId="66" priority="25" stopIfTrue="1" operator="greaterThan">
      <formula>0</formula>
    </cfRule>
  </conditionalFormatting>
  <conditionalFormatting sqref="N89">
    <cfRule type="cellIs" dxfId="65" priority="23" stopIfTrue="1" operator="greaterThan">
      <formula>0</formula>
    </cfRule>
    <cfRule type="cellIs" dxfId="64" priority="24" stopIfTrue="1" operator="lessThan">
      <formula>0</formula>
    </cfRule>
  </conditionalFormatting>
  <conditionalFormatting sqref="D13">
    <cfRule type="cellIs" dxfId="63" priority="22" stopIfTrue="1" operator="greaterThan">
      <formula>0</formula>
    </cfRule>
  </conditionalFormatting>
  <conditionalFormatting sqref="N13">
    <cfRule type="cellIs" dxfId="62" priority="20" stopIfTrue="1" operator="greaterThan">
      <formula>0</formula>
    </cfRule>
    <cfRule type="cellIs" dxfId="61" priority="21" stopIfTrue="1" operator="lessThan">
      <formula>0</formula>
    </cfRule>
  </conditionalFormatting>
  <conditionalFormatting sqref="K93:K94">
    <cfRule type="expression" dxfId="60" priority="18" stopIfTrue="1">
      <formula>$J$93=0</formula>
    </cfRule>
  </conditionalFormatting>
  <conditionalFormatting sqref="K97:K98">
    <cfRule type="expression" dxfId="59" priority="19" stopIfTrue="1">
      <formula>$J$97=0</formula>
    </cfRule>
  </conditionalFormatting>
  <conditionalFormatting sqref="K17:K18">
    <cfRule type="expression" dxfId="58" priority="16" stopIfTrue="1">
      <formula>$J$17=0</formula>
    </cfRule>
  </conditionalFormatting>
  <conditionalFormatting sqref="K21:K22">
    <cfRule type="expression" dxfId="57" priority="17" stopIfTrue="1">
      <formula>$J$21=0</formula>
    </cfRule>
  </conditionalFormatting>
  <conditionalFormatting sqref="D32">
    <cfRule type="cellIs" dxfId="56" priority="15" stopIfTrue="1" operator="greaterThan">
      <formula>0</formula>
    </cfRule>
  </conditionalFormatting>
  <conditionalFormatting sqref="N32">
    <cfRule type="cellIs" dxfId="55" priority="13" stopIfTrue="1" operator="greaterThan">
      <formula>0</formula>
    </cfRule>
    <cfRule type="cellIs" dxfId="54" priority="14" stopIfTrue="1" operator="lessThan">
      <formula>0</formula>
    </cfRule>
  </conditionalFormatting>
  <conditionalFormatting sqref="K36:K37">
    <cfRule type="expression" dxfId="53" priority="11" stopIfTrue="1">
      <formula>$J$36=0</formula>
    </cfRule>
  </conditionalFormatting>
  <conditionalFormatting sqref="K40:K41">
    <cfRule type="expression" dxfId="52" priority="12" stopIfTrue="1">
      <formula>$J$40=0</formula>
    </cfRule>
  </conditionalFormatting>
  <conditionalFormatting sqref="D51">
    <cfRule type="cellIs" dxfId="51" priority="10" stopIfTrue="1" operator="greaterThan">
      <formula>0</formula>
    </cfRule>
  </conditionalFormatting>
  <conditionalFormatting sqref="N51">
    <cfRule type="cellIs" dxfId="50" priority="8" stopIfTrue="1" operator="greaterThan">
      <formula>0</formula>
    </cfRule>
    <cfRule type="cellIs" dxfId="49" priority="9" stopIfTrue="1" operator="lessThan">
      <formula>0</formula>
    </cfRule>
  </conditionalFormatting>
  <conditionalFormatting sqref="K55:K56">
    <cfRule type="expression" dxfId="48" priority="6" stopIfTrue="1">
      <formula>$J$55=0</formula>
    </cfRule>
  </conditionalFormatting>
  <conditionalFormatting sqref="K59:K60">
    <cfRule type="expression" dxfId="47" priority="7" stopIfTrue="1">
      <formula>$J$59=0</formula>
    </cfRule>
  </conditionalFormatting>
  <conditionalFormatting sqref="D70">
    <cfRule type="cellIs" dxfId="46" priority="5" stopIfTrue="1" operator="greaterThan">
      <formula>0</formula>
    </cfRule>
  </conditionalFormatting>
  <conditionalFormatting sqref="N70">
    <cfRule type="cellIs" dxfId="45" priority="3" stopIfTrue="1" operator="greaterThan">
      <formula>0</formula>
    </cfRule>
    <cfRule type="cellIs" dxfId="44" priority="4" stopIfTrue="1" operator="lessThan">
      <formula>0</formula>
    </cfRule>
  </conditionalFormatting>
  <conditionalFormatting sqref="K74:K75">
    <cfRule type="expression" dxfId="43" priority="1" stopIfTrue="1">
      <formula>$J$55=0</formula>
    </cfRule>
  </conditionalFormatting>
  <conditionalFormatting sqref="K78:K79">
    <cfRule type="expression" dxfId="42" priority="2" stopIfTrue="1">
      <formula>$J$59=0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464"/>
  <sheetViews>
    <sheetView topLeftCell="A3" zoomScale="80" zoomScaleNormal="80" workbookViewId="0">
      <selection activeCell="A3" sqref="A3:N17"/>
    </sheetView>
  </sheetViews>
  <sheetFormatPr defaultColWidth="11.453125" defaultRowHeight="14.5" x14ac:dyDescent="0.35"/>
  <cols>
    <col min="1" max="13" width="11.453125" style="1" customWidth="1"/>
    <col min="14" max="14" width="9.1796875" style="1" customWidth="1"/>
    <col min="15" max="27" width="11.453125" style="102"/>
  </cols>
  <sheetData>
    <row r="1" spans="1:27" x14ac:dyDescent="0.35">
      <c r="A1" s="33" t="s">
        <v>76</v>
      </c>
      <c r="B1" s="34"/>
      <c r="C1" s="34"/>
      <c r="D1" s="34"/>
      <c r="E1" s="34"/>
      <c r="F1" s="34"/>
      <c r="G1" s="34"/>
      <c r="H1" s="34"/>
      <c r="I1" s="34"/>
      <c r="J1" s="34"/>
      <c r="K1" s="34"/>
      <c r="L1" s="34"/>
      <c r="M1" s="34"/>
      <c r="N1" s="35"/>
    </row>
    <row r="2" spans="1:27" ht="12.75" customHeight="1" x14ac:dyDescent="0.35">
      <c r="A2" s="71" t="s">
        <v>77</v>
      </c>
      <c r="B2" s="72"/>
      <c r="C2" s="72"/>
      <c r="D2" s="72"/>
      <c r="E2" s="72"/>
      <c r="F2" s="72"/>
      <c r="G2" s="72"/>
      <c r="H2" s="72"/>
      <c r="I2" s="72"/>
      <c r="J2" s="72"/>
      <c r="K2" s="72"/>
      <c r="L2" s="72"/>
      <c r="M2" s="72"/>
      <c r="N2" s="73"/>
    </row>
    <row r="3" spans="1:27" s="39" customFormat="1" ht="12.75" customHeight="1" x14ac:dyDescent="0.25">
      <c r="A3" s="275" t="s">
        <v>2257</v>
      </c>
      <c r="B3" s="276"/>
      <c r="C3" s="276"/>
      <c r="D3" s="276"/>
      <c r="E3" s="276"/>
      <c r="F3" s="276"/>
      <c r="G3" s="276"/>
      <c r="H3" s="276"/>
      <c r="I3" s="276"/>
      <c r="J3" s="276"/>
      <c r="K3" s="276"/>
      <c r="L3" s="276"/>
      <c r="M3" s="276"/>
      <c r="N3" s="277"/>
      <c r="O3" s="192"/>
      <c r="P3" s="192"/>
      <c r="Q3" s="192"/>
      <c r="R3" s="192"/>
      <c r="S3" s="192"/>
      <c r="T3" s="192"/>
      <c r="U3" s="192"/>
      <c r="V3" s="192"/>
      <c r="W3" s="192"/>
      <c r="X3" s="192"/>
      <c r="Y3" s="192"/>
      <c r="Z3" s="192"/>
      <c r="AA3" s="192"/>
    </row>
    <row r="4" spans="1:27" s="39" customFormat="1" ht="12.5" x14ac:dyDescent="0.25">
      <c r="A4" s="278"/>
      <c r="B4" s="279"/>
      <c r="C4" s="279"/>
      <c r="D4" s="279"/>
      <c r="E4" s="279"/>
      <c r="F4" s="279"/>
      <c r="G4" s="279"/>
      <c r="H4" s="279"/>
      <c r="I4" s="279"/>
      <c r="J4" s="279"/>
      <c r="K4" s="279"/>
      <c r="L4" s="279"/>
      <c r="M4" s="279"/>
      <c r="N4" s="280"/>
      <c r="O4" s="192"/>
      <c r="P4" s="192"/>
      <c r="Q4" s="192"/>
      <c r="R4" s="192"/>
      <c r="S4" s="192"/>
      <c r="T4" s="192"/>
      <c r="U4" s="192"/>
      <c r="V4" s="192"/>
      <c r="W4" s="192"/>
      <c r="X4" s="192"/>
      <c r="Y4" s="192"/>
      <c r="Z4" s="192"/>
      <c r="AA4" s="192"/>
    </row>
    <row r="5" spans="1:27" s="39" customFormat="1" ht="12.5" x14ac:dyDescent="0.25">
      <c r="A5" s="278"/>
      <c r="B5" s="279"/>
      <c r="C5" s="279"/>
      <c r="D5" s="279"/>
      <c r="E5" s="279"/>
      <c r="F5" s="279"/>
      <c r="G5" s="279"/>
      <c r="H5" s="279"/>
      <c r="I5" s="279"/>
      <c r="J5" s="279"/>
      <c r="K5" s="279"/>
      <c r="L5" s="279"/>
      <c r="M5" s="279"/>
      <c r="N5" s="280"/>
      <c r="O5" s="192"/>
      <c r="P5" s="192"/>
      <c r="Q5" s="192"/>
      <c r="R5" s="192"/>
      <c r="S5" s="192"/>
      <c r="T5" s="192"/>
      <c r="U5" s="192"/>
      <c r="V5" s="192"/>
      <c r="W5" s="192"/>
      <c r="X5" s="192"/>
      <c r="Y5" s="192"/>
      <c r="Z5" s="192"/>
      <c r="AA5" s="192"/>
    </row>
    <row r="6" spans="1:27" s="39" customFormat="1" ht="12.5" x14ac:dyDescent="0.25">
      <c r="A6" s="278"/>
      <c r="B6" s="279"/>
      <c r="C6" s="279"/>
      <c r="D6" s="279"/>
      <c r="E6" s="279"/>
      <c r="F6" s="279"/>
      <c r="G6" s="279"/>
      <c r="H6" s="279"/>
      <c r="I6" s="279"/>
      <c r="J6" s="279"/>
      <c r="K6" s="279"/>
      <c r="L6" s="279"/>
      <c r="M6" s="279"/>
      <c r="N6" s="280"/>
      <c r="O6" s="192"/>
      <c r="P6" s="192"/>
      <c r="Q6" s="192"/>
      <c r="R6" s="192"/>
      <c r="S6" s="192"/>
      <c r="T6" s="192"/>
      <c r="U6" s="192"/>
      <c r="V6" s="192"/>
      <c r="W6" s="192"/>
      <c r="X6" s="192"/>
      <c r="Y6" s="192"/>
      <c r="Z6" s="192"/>
      <c r="AA6" s="192"/>
    </row>
    <row r="7" spans="1:27" s="39" customFormat="1" ht="12.5" x14ac:dyDescent="0.25">
      <c r="A7" s="278"/>
      <c r="B7" s="279"/>
      <c r="C7" s="279"/>
      <c r="D7" s="279"/>
      <c r="E7" s="279"/>
      <c r="F7" s="279"/>
      <c r="G7" s="279"/>
      <c r="H7" s="279"/>
      <c r="I7" s="279"/>
      <c r="J7" s="279"/>
      <c r="K7" s="279"/>
      <c r="L7" s="279"/>
      <c r="M7" s="279"/>
      <c r="N7" s="280"/>
      <c r="O7" s="192"/>
      <c r="P7" s="192"/>
      <c r="Q7" s="192"/>
      <c r="R7" s="192"/>
      <c r="S7" s="192"/>
      <c r="T7" s="192"/>
      <c r="U7" s="192"/>
      <c r="V7" s="192"/>
      <c r="W7" s="192"/>
      <c r="X7" s="192"/>
      <c r="Y7" s="192"/>
      <c r="Z7" s="192"/>
      <c r="AA7" s="192"/>
    </row>
    <row r="8" spans="1:27" s="39" customFormat="1" ht="12.5" x14ac:dyDescent="0.25">
      <c r="A8" s="278"/>
      <c r="B8" s="279"/>
      <c r="C8" s="279"/>
      <c r="D8" s="279"/>
      <c r="E8" s="279"/>
      <c r="F8" s="279"/>
      <c r="G8" s="279"/>
      <c r="H8" s="279"/>
      <c r="I8" s="279"/>
      <c r="J8" s="279"/>
      <c r="K8" s="279"/>
      <c r="L8" s="279"/>
      <c r="M8" s="279"/>
      <c r="N8" s="280"/>
      <c r="O8" s="192"/>
      <c r="P8" s="192"/>
      <c r="Q8" s="192"/>
      <c r="R8" s="192"/>
      <c r="S8" s="192"/>
      <c r="T8" s="192"/>
      <c r="U8" s="192"/>
      <c r="V8" s="192"/>
      <c r="W8" s="192"/>
      <c r="X8" s="192"/>
      <c r="Y8" s="192"/>
      <c r="Z8" s="192"/>
      <c r="AA8" s="192"/>
    </row>
    <row r="9" spans="1:27" s="39" customFormat="1" ht="12.5" x14ac:dyDescent="0.25">
      <c r="A9" s="278"/>
      <c r="B9" s="279"/>
      <c r="C9" s="279"/>
      <c r="D9" s="279"/>
      <c r="E9" s="279"/>
      <c r="F9" s="279"/>
      <c r="G9" s="279"/>
      <c r="H9" s="279"/>
      <c r="I9" s="279"/>
      <c r="J9" s="279"/>
      <c r="K9" s="279"/>
      <c r="L9" s="279"/>
      <c r="M9" s="279"/>
      <c r="N9" s="280"/>
      <c r="O9" s="192"/>
      <c r="P9" s="192"/>
      <c r="Q9" s="192"/>
      <c r="R9" s="192"/>
      <c r="S9" s="192"/>
      <c r="T9" s="192"/>
      <c r="U9" s="192"/>
      <c r="V9" s="192"/>
      <c r="W9" s="192"/>
      <c r="X9" s="192"/>
      <c r="Y9" s="192"/>
      <c r="Z9" s="192"/>
      <c r="AA9" s="192"/>
    </row>
    <row r="10" spans="1:27" s="39" customFormat="1" ht="12.5" x14ac:dyDescent="0.25">
      <c r="A10" s="278"/>
      <c r="B10" s="279"/>
      <c r="C10" s="279"/>
      <c r="D10" s="279"/>
      <c r="E10" s="279"/>
      <c r="F10" s="279"/>
      <c r="G10" s="279"/>
      <c r="H10" s="279"/>
      <c r="I10" s="279"/>
      <c r="J10" s="279"/>
      <c r="K10" s="279"/>
      <c r="L10" s="279"/>
      <c r="M10" s="279"/>
      <c r="N10" s="280"/>
      <c r="O10" s="192"/>
      <c r="P10" s="192"/>
      <c r="Q10" s="192"/>
      <c r="R10" s="192"/>
      <c r="S10" s="192"/>
      <c r="T10" s="192"/>
      <c r="U10" s="192"/>
      <c r="V10" s="192"/>
      <c r="W10" s="192"/>
      <c r="X10" s="192"/>
      <c r="Y10" s="192"/>
      <c r="Z10" s="192"/>
      <c r="AA10" s="192"/>
    </row>
    <row r="11" spans="1:27" s="39" customFormat="1" ht="12.5" x14ac:dyDescent="0.25">
      <c r="A11" s="278"/>
      <c r="B11" s="279"/>
      <c r="C11" s="279"/>
      <c r="D11" s="279"/>
      <c r="E11" s="279"/>
      <c r="F11" s="279"/>
      <c r="G11" s="279"/>
      <c r="H11" s="279"/>
      <c r="I11" s="279"/>
      <c r="J11" s="279"/>
      <c r="K11" s="279"/>
      <c r="L11" s="279"/>
      <c r="M11" s="279"/>
      <c r="N11" s="280"/>
      <c r="O11" s="192"/>
      <c r="P11" s="192"/>
      <c r="Q11" s="192"/>
      <c r="R11" s="192"/>
      <c r="S11" s="192"/>
      <c r="T11" s="192"/>
      <c r="U11" s="192"/>
      <c r="V11" s="192"/>
      <c r="W11" s="192"/>
      <c r="X11" s="192"/>
      <c r="Y11" s="192"/>
      <c r="Z11" s="192"/>
      <c r="AA11" s="192"/>
    </row>
    <row r="12" spans="1:27" s="39" customFormat="1" ht="12.5" x14ac:dyDescent="0.25">
      <c r="A12" s="278"/>
      <c r="B12" s="279"/>
      <c r="C12" s="279"/>
      <c r="D12" s="279"/>
      <c r="E12" s="279"/>
      <c r="F12" s="279"/>
      <c r="G12" s="279"/>
      <c r="H12" s="279"/>
      <c r="I12" s="279"/>
      <c r="J12" s="279"/>
      <c r="K12" s="279"/>
      <c r="L12" s="279"/>
      <c r="M12" s="279"/>
      <c r="N12" s="280"/>
      <c r="O12" s="192"/>
      <c r="P12" s="192"/>
      <c r="Q12" s="192"/>
      <c r="R12" s="192"/>
      <c r="S12" s="192"/>
      <c r="T12" s="192"/>
      <c r="U12" s="192"/>
      <c r="V12" s="192"/>
      <c r="W12" s="192"/>
      <c r="X12" s="192"/>
      <c r="Y12" s="192"/>
      <c r="Z12" s="192"/>
      <c r="AA12" s="192"/>
    </row>
    <row r="13" spans="1:27" s="39" customFormat="1" ht="12.5" x14ac:dyDescent="0.25">
      <c r="A13" s="278"/>
      <c r="B13" s="279"/>
      <c r="C13" s="279"/>
      <c r="D13" s="279"/>
      <c r="E13" s="279"/>
      <c r="F13" s="279"/>
      <c r="G13" s="279"/>
      <c r="H13" s="279"/>
      <c r="I13" s="279"/>
      <c r="J13" s="279"/>
      <c r="K13" s="279"/>
      <c r="L13" s="279"/>
      <c r="M13" s="279"/>
      <c r="N13" s="280"/>
      <c r="O13" s="192"/>
      <c r="P13" s="192"/>
      <c r="Q13" s="192"/>
      <c r="R13" s="192"/>
      <c r="S13" s="192"/>
      <c r="T13" s="192"/>
      <c r="U13" s="192"/>
      <c r="V13" s="192"/>
      <c r="W13" s="192"/>
      <c r="X13" s="192"/>
      <c r="Y13" s="192"/>
      <c r="Z13" s="192"/>
      <c r="AA13" s="192"/>
    </row>
    <row r="14" spans="1:27" s="39" customFormat="1" ht="12.5" x14ac:dyDescent="0.25">
      <c r="A14" s="278"/>
      <c r="B14" s="279"/>
      <c r="C14" s="279"/>
      <c r="D14" s="279"/>
      <c r="E14" s="279"/>
      <c r="F14" s="279"/>
      <c r="G14" s="279"/>
      <c r="H14" s="279"/>
      <c r="I14" s="279"/>
      <c r="J14" s="279"/>
      <c r="K14" s="279"/>
      <c r="L14" s="279"/>
      <c r="M14" s="279"/>
      <c r="N14" s="280"/>
      <c r="O14" s="192"/>
      <c r="P14" s="192"/>
      <c r="Q14" s="192"/>
      <c r="R14" s="192"/>
      <c r="S14" s="192"/>
      <c r="T14" s="192"/>
      <c r="U14" s="192"/>
      <c r="V14" s="192"/>
      <c r="W14" s="192"/>
      <c r="X14" s="192"/>
      <c r="Y14" s="192"/>
      <c r="Z14" s="192"/>
      <c r="AA14" s="192"/>
    </row>
    <row r="15" spans="1:27" s="39" customFormat="1" ht="12.5" x14ac:dyDescent="0.25">
      <c r="A15" s="278"/>
      <c r="B15" s="279"/>
      <c r="C15" s="279"/>
      <c r="D15" s="279"/>
      <c r="E15" s="279"/>
      <c r="F15" s="279"/>
      <c r="G15" s="279"/>
      <c r="H15" s="279"/>
      <c r="I15" s="279"/>
      <c r="J15" s="279"/>
      <c r="K15" s="279"/>
      <c r="L15" s="279"/>
      <c r="M15" s="279"/>
      <c r="N15" s="280"/>
      <c r="O15" s="192"/>
      <c r="P15" s="192"/>
      <c r="Q15" s="192"/>
      <c r="R15" s="192"/>
      <c r="S15" s="192"/>
      <c r="T15" s="192"/>
      <c r="U15" s="192"/>
      <c r="V15" s="192"/>
      <c r="W15" s="192"/>
      <c r="X15" s="192"/>
      <c r="Y15" s="192"/>
      <c r="Z15" s="192"/>
      <c r="AA15" s="192"/>
    </row>
    <row r="16" spans="1:27" s="39" customFormat="1" ht="12.5" x14ac:dyDescent="0.25">
      <c r="A16" s="278"/>
      <c r="B16" s="279"/>
      <c r="C16" s="279"/>
      <c r="D16" s="279"/>
      <c r="E16" s="279"/>
      <c r="F16" s="279"/>
      <c r="G16" s="279"/>
      <c r="H16" s="279"/>
      <c r="I16" s="279"/>
      <c r="J16" s="279"/>
      <c r="K16" s="279"/>
      <c r="L16" s="279"/>
      <c r="M16" s="279"/>
      <c r="N16" s="280"/>
      <c r="O16" s="192"/>
      <c r="P16" s="192"/>
      <c r="Q16" s="192"/>
      <c r="R16" s="192"/>
      <c r="S16" s="192"/>
      <c r="T16" s="192"/>
      <c r="U16" s="192"/>
      <c r="V16" s="192"/>
      <c r="W16" s="192"/>
      <c r="X16" s="192"/>
      <c r="Y16" s="192"/>
      <c r="Z16" s="192"/>
      <c r="AA16" s="192"/>
    </row>
    <row r="17" spans="1:27" s="39" customFormat="1" ht="49.5" customHeight="1" x14ac:dyDescent="0.25">
      <c r="A17" s="281"/>
      <c r="B17" s="282"/>
      <c r="C17" s="282"/>
      <c r="D17" s="282"/>
      <c r="E17" s="282"/>
      <c r="F17" s="282"/>
      <c r="G17" s="282"/>
      <c r="H17" s="282"/>
      <c r="I17" s="282"/>
      <c r="J17" s="282"/>
      <c r="K17" s="282"/>
      <c r="L17" s="282"/>
      <c r="M17" s="282"/>
      <c r="N17" s="283"/>
      <c r="O17" s="192"/>
      <c r="P17" s="192"/>
      <c r="Q17" s="192"/>
      <c r="R17" s="192"/>
      <c r="S17" s="192"/>
      <c r="T17" s="192"/>
      <c r="U17" s="192"/>
      <c r="V17" s="192"/>
      <c r="W17" s="192"/>
      <c r="X17" s="192"/>
      <c r="Y17" s="192"/>
      <c r="Z17" s="192"/>
      <c r="AA17" s="192"/>
    </row>
    <row r="18" spans="1:27" s="39" customFormat="1" ht="12.5" x14ac:dyDescent="0.25">
      <c r="A18" s="128"/>
      <c r="B18" s="128"/>
      <c r="C18" s="128"/>
      <c r="D18" s="128"/>
      <c r="E18" s="128"/>
      <c r="F18" s="128"/>
      <c r="G18" s="128"/>
      <c r="H18" s="128"/>
      <c r="I18" s="128"/>
      <c r="J18" s="128"/>
      <c r="K18" s="128"/>
      <c r="L18" s="128"/>
      <c r="M18" s="128"/>
      <c r="N18" s="128"/>
      <c r="O18" s="192"/>
      <c r="P18" s="192"/>
      <c r="Q18" s="192"/>
      <c r="R18" s="192"/>
      <c r="S18" s="192"/>
      <c r="T18" s="192"/>
      <c r="U18" s="192"/>
      <c r="V18" s="192"/>
      <c r="W18" s="192"/>
      <c r="X18" s="192"/>
      <c r="Y18" s="192"/>
      <c r="Z18" s="192"/>
      <c r="AA18" s="192"/>
    </row>
    <row r="19" spans="1:27" s="39" customFormat="1" ht="12.75" customHeight="1" x14ac:dyDescent="0.25">
      <c r="A19" s="36" t="s">
        <v>78</v>
      </c>
      <c r="B19" s="37"/>
      <c r="C19" s="37"/>
      <c r="D19" s="37"/>
      <c r="E19" s="37"/>
      <c r="F19" s="37"/>
      <c r="G19" s="37"/>
      <c r="H19" s="37"/>
      <c r="I19" s="37"/>
      <c r="J19" s="37"/>
      <c r="K19" s="37"/>
      <c r="L19" s="37"/>
      <c r="M19" s="37"/>
      <c r="N19" s="38"/>
      <c r="O19" s="192"/>
      <c r="P19" s="192"/>
      <c r="Q19" s="192"/>
      <c r="R19" s="192"/>
      <c r="S19" s="192"/>
      <c r="T19" s="192"/>
      <c r="U19" s="192"/>
      <c r="V19" s="192"/>
      <c r="W19" s="192"/>
      <c r="X19" s="192"/>
      <c r="Y19" s="192"/>
      <c r="Z19" s="192"/>
      <c r="AA19" s="192"/>
    </row>
    <row r="20" spans="1:27" s="39" customFormat="1" ht="12.75" customHeight="1" x14ac:dyDescent="0.25">
      <c r="A20" s="40" t="s">
        <v>79</v>
      </c>
      <c r="B20" s="41"/>
      <c r="C20" s="42"/>
      <c r="D20" s="129" t="s">
        <v>80</v>
      </c>
      <c r="E20" s="130"/>
      <c r="F20" s="130"/>
      <c r="G20" s="130"/>
      <c r="H20" s="130"/>
      <c r="I20" s="130"/>
      <c r="J20" s="130"/>
      <c r="K20" s="130"/>
      <c r="L20" s="130"/>
      <c r="M20" s="130"/>
      <c r="N20" s="131"/>
      <c r="O20" s="192"/>
      <c r="P20" s="192"/>
      <c r="Q20" s="192"/>
      <c r="R20" s="192"/>
      <c r="S20" s="192"/>
      <c r="T20" s="192"/>
      <c r="U20" s="192"/>
      <c r="V20" s="192"/>
      <c r="W20" s="192"/>
      <c r="X20" s="192"/>
      <c r="Y20" s="192"/>
      <c r="Z20" s="192"/>
      <c r="AA20" s="192"/>
    </row>
    <row r="21" spans="1:27" s="39" customFormat="1" ht="13" x14ac:dyDescent="0.25">
      <c r="A21" s="43"/>
      <c r="B21" s="44"/>
      <c r="C21" s="45"/>
      <c r="D21" s="132" t="s">
        <v>81</v>
      </c>
      <c r="E21" s="133"/>
      <c r="F21" s="133"/>
      <c r="G21" s="133"/>
      <c r="H21" s="133"/>
      <c r="I21" s="133"/>
      <c r="J21" s="133"/>
      <c r="K21" s="133"/>
      <c r="L21" s="133"/>
      <c r="M21" s="133"/>
      <c r="N21" s="134"/>
      <c r="O21" s="192"/>
      <c r="P21" s="192"/>
      <c r="Q21" s="192"/>
      <c r="R21" s="192"/>
      <c r="S21" s="192"/>
      <c r="T21" s="192"/>
      <c r="U21" s="192"/>
      <c r="V21" s="192"/>
      <c r="W21" s="192"/>
      <c r="X21" s="192"/>
      <c r="Y21" s="192"/>
      <c r="Z21" s="192"/>
      <c r="AA21" s="192"/>
    </row>
    <row r="22" spans="1:27" s="39" customFormat="1" ht="12.75" customHeight="1" x14ac:dyDescent="0.25">
      <c r="A22" s="46" t="s">
        <v>82</v>
      </c>
      <c r="B22" s="47"/>
      <c r="C22" s="48"/>
      <c r="D22" s="135" t="s">
        <v>83</v>
      </c>
      <c r="E22" s="136"/>
      <c r="F22" s="136"/>
      <c r="G22" s="136"/>
      <c r="H22" s="136"/>
      <c r="I22" s="136"/>
      <c r="J22" s="136"/>
      <c r="K22" s="136"/>
      <c r="L22" s="136"/>
      <c r="M22" s="136"/>
      <c r="N22" s="137"/>
      <c r="O22" s="192"/>
      <c r="P22" s="192"/>
      <c r="Q22" s="192"/>
      <c r="R22" s="192"/>
      <c r="S22" s="192"/>
      <c r="T22" s="192"/>
      <c r="U22" s="192"/>
      <c r="V22" s="192"/>
      <c r="W22" s="192"/>
      <c r="X22" s="192"/>
      <c r="Y22" s="192"/>
      <c r="Z22" s="192"/>
      <c r="AA22" s="192"/>
    </row>
    <row r="23" spans="1:27" ht="12.75" customHeight="1" x14ac:dyDescent="0.35">
      <c r="A23" s="40" t="s">
        <v>84</v>
      </c>
      <c r="B23" s="41"/>
      <c r="C23" s="42"/>
      <c r="D23" s="129" t="s">
        <v>85</v>
      </c>
      <c r="E23" s="130"/>
      <c r="F23" s="130"/>
      <c r="G23" s="130"/>
      <c r="H23" s="130"/>
      <c r="I23" s="130"/>
      <c r="J23" s="130"/>
      <c r="K23" s="130"/>
      <c r="L23" s="130"/>
      <c r="M23" s="130"/>
      <c r="N23" s="131"/>
    </row>
    <row r="24" spans="1:27" s="39" customFormat="1" ht="12.75" customHeight="1" x14ac:dyDescent="0.25">
      <c r="A24" s="40" t="s">
        <v>86</v>
      </c>
      <c r="B24" s="41"/>
      <c r="C24" s="42"/>
      <c r="D24" s="284" t="s">
        <v>87</v>
      </c>
      <c r="E24" s="285"/>
      <c r="F24" s="285"/>
      <c r="G24" s="285"/>
      <c r="H24" s="285"/>
      <c r="I24" s="285"/>
      <c r="J24" s="285"/>
      <c r="K24" s="285"/>
      <c r="L24" s="285"/>
      <c r="M24" s="285"/>
      <c r="N24" s="286"/>
      <c r="O24" s="192"/>
      <c r="P24" s="192"/>
      <c r="Q24" s="192"/>
      <c r="R24" s="192"/>
      <c r="S24" s="192"/>
      <c r="T24" s="192"/>
      <c r="U24" s="192"/>
      <c r="V24" s="192"/>
      <c r="W24" s="192"/>
      <c r="X24" s="192"/>
      <c r="Y24" s="192"/>
      <c r="Z24" s="192"/>
      <c r="AA24" s="192"/>
    </row>
    <row r="25" spans="1:27" s="39" customFormat="1" ht="13" x14ac:dyDescent="0.25">
      <c r="A25" s="49"/>
      <c r="B25" s="50"/>
      <c r="C25" s="51"/>
      <c r="D25" s="287"/>
      <c r="E25" s="288"/>
      <c r="F25" s="288"/>
      <c r="G25" s="288"/>
      <c r="H25" s="288"/>
      <c r="I25" s="288"/>
      <c r="J25" s="288"/>
      <c r="K25" s="288"/>
      <c r="L25" s="288"/>
      <c r="M25" s="288"/>
      <c r="N25" s="289"/>
      <c r="O25" s="192"/>
      <c r="P25" s="192"/>
      <c r="Q25" s="192"/>
      <c r="R25" s="192"/>
      <c r="S25" s="192"/>
      <c r="T25" s="192"/>
      <c r="U25" s="192"/>
      <c r="V25" s="192"/>
      <c r="W25" s="192"/>
      <c r="X25" s="192"/>
      <c r="Y25" s="192"/>
      <c r="Z25" s="192"/>
      <c r="AA25" s="192"/>
    </row>
    <row r="26" spans="1:27" s="39" customFormat="1" ht="12.75" customHeight="1" x14ac:dyDescent="0.25">
      <c r="A26" s="147" t="s">
        <v>88</v>
      </c>
      <c r="B26" s="148"/>
      <c r="C26" s="149"/>
      <c r="D26" s="150" t="s">
        <v>89</v>
      </c>
      <c r="E26" s="151"/>
      <c r="F26" s="151"/>
      <c r="G26" s="151"/>
      <c r="H26" s="151"/>
      <c r="I26" s="151"/>
      <c r="J26" s="151"/>
      <c r="K26" s="151"/>
      <c r="L26" s="151"/>
      <c r="M26" s="151"/>
      <c r="N26" s="152"/>
      <c r="O26" s="192"/>
      <c r="P26" s="192"/>
      <c r="Q26" s="192"/>
      <c r="R26" s="192"/>
      <c r="S26" s="192"/>
      <c r="T26" s="192"/>
      <c r="U26" s="192"/>
      <c r="V26" s="192"/>
      <c r="W26" s="192"/>
      <c r="X26" s="192"/>
      <c r="Y26" s="192"/>
      <c r="Z26" s="192"/>
      <c r="AA26" s="192"/>
    </row>
    <row r="27" spans="1:27" ht="12.75" customHeight="1" x14ac:dyDescent="0.35">
      <c r="A27" s="49" t="s">
        <v>90</v>
      </c>
      <c r="B27" s="50"/>
      <c r="C27" s="51"/>
      <c r="D27" s="138" t="s">
        <v>91</v>
      </c>
      <c r="E27" s="139"/>
      <c r="F27" s="139"/>
      <c r="G27" s="139"/>
      <c r="H27" s="139"/>
      <c r="I27" s="139"/>
      <c r="J27" s="139"/>
      <c r="K27" s="139"/>
      <c r="L27" s="139"/>
      <c r="M27" s="139"/>
      <c r="N27" s="140"/>
    </row>
    <row r="28" spans="1:27" x14ac:dyDescent="0.35">
      <c r="A28" s="43"/>
      <c r="B28" s="44"/>
      <c r="C28" s="45"/>
      <c r="D28" s="132" t="s">
        <v>92</v>
      </c>
      <c r="E28" s="133"/>
      <c r="F28" s="133"/>
      <c r="G28" s="133"/>
      <c r="H28" s="133"/>
      <c r="I28" s="133"/>
      <c r="J28" s="133"/>
      <c r="K28" s="133"/>
      <c r="L28" s="133"/>
      <c r="M28" s="133"/>
      <c r="N28" s="134"/>
    </row>
    <row r="29" spans="1:27" ht="12.75" customHeight="1" x14ac:dyDescent="0.35">
      <c r="A29" s="40" t="s">
        <v>93</v>
      </c>
      <c r="B29" s="41"/>
      <c r="C29" s="42"/>
      <c r="D29" s="129" t="s">
        <v>94</v>
      </c>
      <c r="E29" s="130"/>
      <c r="F29" s="130"/>
      <c r="G29" s="130"/>
      <c r="H29" s="130"/>
      <c r="I29" s="130"/>
      <c r="J29" s="130"/>
      <c r="K29" s="130"/>
      <c r="L29" s="130"/>
      <c r="M29" s="130"/>
      <c r="N29" s="131"/>
    </row>
    <row r="30" spans="1:27" x14ac:dyDescent="0.35">
      <c r="A30" s="43"/>
      <c r="B30" s="44"/>
      <c r="C30" s="45"/>
      <c r="D30" s="132" t="s">
        <v>95</v>
      </c>
      <c r="E30" s="133"/>
      <c r="F30" s="133"/>
      <c r="G30" s="133"/>
      <c r="H30" s="133"/>
      <c r="I30" s="133"/>
      <c r="J30" s="133"/>
      <c r="K30" s="133"/>
      <c r="L30" s="133"/>
      <c r="M30" s="133"/>
      <c r="N30" s="134"/>
    </row>
    <row r="31" spans="1:27" ht="12.75" customHeight="1" x14ac:dyDescent="0.35">
      <c r="A31" s="46" t="s">
        <v>96</v>
      </c>
      <c r="B31" s="47"/>
      <c r="C31" s="48"/>
      <c r="D31" s="135" t="s">
        <v>97</v>
      </c>
      <c r="E31" s="136"/>
      <c r="F31" s="136"/>
      <c r="G31" s="136"/>
      <c r="H31" s="136"/>
      <c r="I31" s="136"/>
      <c r="J31" s="136"/>
      <c r="K31" s="136"/>
      <c r="L31" s="136"/>
      <c r="M31" s="136"/>
      <c r="N31" s="137"/>
    </row>
    <row r="32" spans="1:27" ht="12.75" customHeight="1" x14ac:dyDescent="0.35">
      <c r="A32" s="40" t="s">
        <v>98</v>
      </c>
      <c r="B32" s="41"/>
      <c r="C32" s="42"/>
      <c r="D32" s="129" t="s">
        <v>99</v>
      </c>
      <c r="E32" s="130"/>
      <c r="F32" s="130"/>
      <c r="G32" s="130"/>
      <c r="H32" s="130"/>
      <c r="I32" s="130"/>
      <c r="J32" s="130"/>
      <c r="K32" s="130"/>
      <c r="L32" s="130"/>
      <c r="M32" s="130"/>
      <c r="N32" s="131"/>
    </row>
    <row r="33" spans="1:14" x14ac:dyDescent="0.35">
      <c r="A33" s="43"/>
      <c r="B33" s="44"/>
      <c r="C33" s="45"/>
      <c r="D33" s="132" t="s">
        <v>100</v>
      </c>
      <c r="E33" s="133"/>
      <c r="F33" s="133"/>
      <c r="G33" s="133"/>
      <c r="H33" s="133"/>
      <c r="I33" s="133"/>
      <c r="J33" s="133"/>
      <c r="K33" s="133"/>
      <c r="L33" s="133"/>
      <c r="M33" s="133"/>
      <c r="N33" s="134"/>
    </row>
    <row r="34" spans="1:14" ht="12.75" customHeight="1" x14ac:dyDescent="0.35">
      <c r="A34" s="40" t="s">
        <v>101</v>
      </c>
      <c r="B34" s="41"/>
      <c r="C34" s="42"/>
      <c r="D34" s="129" t="s">
        <v>102</v>
      </c>
      <c r="E34" s="130"/>
      <c r="F34" s="130"/>
      <c r="G34" s="130"/>
      <c r="H34" s="130"/>
      <c r="I34" s="130"/>
      <c r="J34" s="130"/>
      <c r="K34" s="130"/>
      <c r="L34" s="130"/>
      <c r="M34" s="130"/>
      <c r="N34" s="131"/>
    </row>
    <row r="35" spans="1:14" x14ac:dyDescent="0.35">
      <c r="A35" s="49"/>
      <c r="B35" s="50"/>
      <c r="C35" s="51"/>
      <c r="D35" s="138" t="s">
        <v>103</v>
      </c>
      <c r="E35" s="139"/>
      <c r="F35" s="139"/>
      <c r="G35" s="139"/>
      <c r="H35" s="139"/>
      <c r="I35" s="139"/>
      <c r="J35" s="139"/>
      <c r="K35" s="139"/>
      <c r="L35" s="139"/>
      <c r="M35" s="139"/>
      <c r="N35" s="140"/>
    </row>
    <row r="36" spans="1:14" x14ac:dyDescent="0.35">
      <c r="A36" s="49"/>
      <c r="B36" s="50"/>
      <c r="C36" s="51"/>
      <c r="D36" s="138" t="s">
        <v>104</v>
      </c>
      <c r="E36" s="139"/>
      <c r="F36" s="139"/>
      <c r="G36" s="139"/>
      <c r="H36" s="139"/>
      <c r="I36" s="139"/>
      <c r="J36" s="139"/>
      <c r="K36" s="139"/>
      <c r="L36" s="139"/>
      <c r="M36" s="139"/>
      <c r="N36" s="140"/>
    </row>
    <row r="37" spans="1:14" x14ac:dyDescent="0.35">
      <c r="A37" s="49"/>
      <c r="B37" s="50"/>
      <c r="C37" s="51"/>
      <c r="D37" s="138" t="s">
        <v>105</v>
      </c>
      <c r="E37" s="139"/>
      <c r="F37" s="139"/>
      <c r="G37" s="139"/>
      <c r="H37" s="139"/>
      <c r="I37" s="139"/>
      <c r="J37" s="139"/>
      <c r="K37" s="139"/>
      <c r="L37" s="139"/>
      <c r="M37" s="139"/>
      <c r="N37" s="140"/>
    </row>
    <row r="38" spans="1:14" x14ac:dyDescent="0.35">
      <c r="A38" s="43"/>
      <c r="B38" s="44"/>
      <c r="C38" s="45"/>
      <c r="D38" s="132" t="s">
        <v>106</v>
      </c>
      <c r="E38" s="133"/>
      <c r="F38" s="133"/>
      <c r="G38" s="133"/>
      <c r="H38" s="133"/>
      <c r="I38" s="133"/>
      <c r="J38" s="133"/>
      <c r="K38" s="133"/>
      <c r="L38" s="133"/>
      <c r="M38" s="133"/>
      <c r="N38" s="134"/>
    </row>
    <row r="39" spans="1:14" ht="12.75" customHeight="1" x14ac:dyDescent="0.35">
      <c r="A39" s="40" t="s">
        <v>107</v>
      </c>
      <c r="B39" s="41"/>
      <c r="C39" s="42"/>
      <c r="D39" s="129" t="s">
        <v>108</v>
      </c>
      <c r="E39" s="130"/>
      <c r="F39" s="130"/>
      <c r="G39" s="130"/>
      <c r="H39" s="130"/>
      <c r="I39" s="130"/>
      <c r="J39" s="130"/>
      <c r="K39" s="130"/>
      <c r="L39" s="130"/>
      <c r="M39" s="130"/>
      <c r="N39" s="131"/>
    </row>
    <row r="40" spans="1:14" x14ac:dyDescent="0.35">
      <c r="A40" s="43"/>
      <c r="B40" s="44"/>
      <c r="C40" s="45"/>
      <c r="D40" s="132" t="s">
        <v>109</v>
      </c>
      <c r="E40" s="133"/>
      <c r="F40" s="133"/>
      <c r="G40" s="133"/>
      <c r="H40" s="133"/>
      <c r="I40" s="133"/>
      <c r="J40" s="133"/>
      <c r="K40" s="133"/>
      <c r="L40" s="133"/>
      <c r="M40" s="133"/>
      <c r="N40" s="134"/>
    </row>
    <row r="41" spans="1:14" x14ac:dyDescent="0.35">
      <c r="A41" s="142" t="s">
        <v>110</v>
      </c>
      <c r="B41" s="143"/>
      <c r="C41" s="144"/>
      <c r="D41" s="290" t="s">
        <v>111</v>
      </c>
      <c r="E41" s="291"/>
      <c r="F41" s="291"/>
      <c r="G41" s="291"/>
      <c r="H41" s="291"/>
      <c r="I41" s="291"/>
      <c r="J41" s="291"/>
      <c r="K41" s="291"/>
      <c r="L41" s="291"/>
      <c r="M41" s="291"/>
      <c r="N41" s="292"/>
    </row>
    <row r="42" spans="1:14" ht="28.5" customHeight="1" x14ac:dyDescent="0.35">
      <c r="A42" s="145"/>
      <c r="B42" s="50"/>
      <c r="C42" s="146"/>
      <c r="D42" s="293"/>
      <c r="E42" s="294"/>
      <c r="F42" s="294"/>
      <c r="G42" s="294"/>
      <c r="H42" s="294"/>
      <c r="I42" s="294"/>
      <c r="J42" s="294"/>
      <c r="K42" s="294"/>
      <c r="L42" s="294"/>
      <c r="M42" s="294"/>
      <c r="N42" s="295"/>
    </row>
    <row r="43" spans="1:14" ht="12.75" customHeight="1" x14ac:dyDescent="0.35">
      <c r="A43" s="153" t="s">
        <v>112</v>
      </c>
      <c r="B43" s="148"/>
      <c r="C43" s="154"/>
      <c r="D43" s="135" t="s">
        <v>113</v>
      </c>
      <c r="E43" s="136"/>
      <c r="F43" s="136"/>
      <c r="G43" s="136"/>
      <c r="H43" s="136"/>
      <c r="I43" s="136"/>
      <c r="J43" s="136"/>
      <c r="K43" s="136"/>
      <c r="L43" s="136"/>
      <c r="M43" s="136"/>
      <c r="N43" s="137"/>
    </row>
    <row r="44" spans="1:14" ht="12.75" customHeight="1" x14ac:dyDescent="0.35">
      <c r="A44" s="147" t="s">
        <v>114</v>
      </c>
      <c r="B44" s="148"/>
      <c r="C44" s="154"/>
      <c r="D44" s="135" t="s">
        <v>115</v>
      </c>
      <c r="E44" s="136"/>
      <c r="F44" s="136"/>
      <c r="G44" s="136"/>
      <c r="H44" s="136"/>
      <c r="I44" s="136"/>
      <c r="J44" s="136"/>
      <c r="K44" s="136"/>
      <c r="L44" s="136"/>
      <c r="M44" s="136"/>
      <c r="N44" s="137"/>
    </row>
    <row r="45" spans="1:14" ht="12.75" customHeight="1" x14ac:dyDescent="0.35">
      <c r="A45" s="296" t="s">
        <v>116</v>
      </c>
      <c r="B45" s="297"/>
      <c r="C45" s="298"/>
      <c r="D45" s="290" t="s">
        <v>117</v>
      </c>
      <c r="E45" s="291"/>
      <c r="F45" s="291"/>
      <c r="G45" s="291"/>
      <c r="H45" s="291"/>
      <c r="I45" s="291"/>
      <c r="J45" s="291"/>
      <c r="K45" s="291"/>
      <c r="L45" s="291"/>
      <c r="M45" s="291"/>
      <c r="N45" s="292"/>
    </row>
    <row r="46" spans="1:14" ht="12.75" customHeight="1" x14ac:dyDescent="0.35">
      <c r="A46" s="299"/>
      <c r="B46" s="300"/>
      <c r="C46" s="301"/>
      <c r="D46" s="302"/>
      <c r="E46" s="303"/>
      <c r="F46" s="303"/>
      <c r="G46" s="303"/>
      <c r="H46" s="303"/>
      <c r="I46" s="303"/>
      <c r="J46" s="303"/>
      <c r="K46" s="303"/>
      <c r="L46" s="303"/>
      <c r="M46" s="303"/>
      <c r="N46" s="304"/>
    </row>
    <row r="47" spans="1:14" ht="12.75" customHeight="1" x14ac:dyDescent="0.35">
      <c r="A47" s="296" t="s">
        <v>118</v>
      </c>
      <c r="B47" s="297"/>
      <c r="C47" s="298"/>
      <c r="D47" s="290" t="s">
        <v>119</v>
      </c>
      <c r="E47" s="291"/>
      <c r="F47" s="291"/>
      <c r="G47" s="291"/>
      <c r="H47" s="291"/>
      <c r="I47" s="291"/>
      <c r="J47" s="291"/>
      <c r="K47" s="291"/>
      <c r="L47" s="291"/>
      <c r="M47" s="291"/>
      <c r="N47" s="292"/>
    </row>
    <row r="48" spans="1:14" ht="12.75" customHeight="1" x14ac:dyDescent="0.35">
      <c r="A48" s="299"/>
      <c r="B48" s="300"/>
      <c r="C48" s="301"/>
      <c r="D48" s="302"/>
      <c r="E48" s="303"/>
      <c r="F48" s="303"/>
      <c r="G48" s="303"/>
      <c r="H48" s="303"/>
      <c r="I48" s="303"/>
      <c r="J48" s="303"/>
      <c r="K48" s="303"/>
      <c r="L48" s="303"/>
      <c r="M48" s="303"/>
      <c r="N48" s="304"/>
    </row>
    <row r="49" spans="1:14" ht="12.75" customHeight="1" x14ac:dyDescent="0.35">
      <c r="A49" s="142" t="s">
        <v>120</v>
      </c>
      <c r="B49" s="143"/>
      <c r="C49" s="144"/>
      <c r="D49" s="275" t="s">
        <v>121</v>
      </c>
      <c r="E49" s="276"/>
      <c r="F49" s="276"/>
      <c r="G49" s="276"/>
      <c r="H49" s="276"/>
      <c r="I49" s="276"/>
      <c r="J49" s="276"/>
      <c r="K49" s="276"/>
      <c r="L49" s="276"/>
      <c r="M49" s="276"/>
      <c r="N49" s="277"/>
    </row>
    <row r="50" spans="1:14" ht="12.75" customHeight="1" x14ac:dyDescent="0.35">
      <c r="A50" s="189"/>
      <c r="B50" s="190"/>
      <c r="C50" s="191"/>
      <c r="D50" s="281"/>
      <c r="E50" s="282"/>
      <c r="F50" s="282"/>
      <c r="G50" s="282"/>
      <c r="H50" s="282"/>
      <c r="I50" s="282"/>
      <c r="J50" s="282"/>
      <c r="K50" s="282"/>
      <c r="L50" s="282"/>
      <c r="M50" s="282"/>
      <c r="N50" s="283"/>
    </row>
    <row r="51" spans="1:14" ht="12.75" customHeight="1" x14ac:dyDescent="0.35">
      <c r="A51" s="102"/>
      <c r="B51" s="102"/>
      <c r="C51" s="102"/>
      <c r="D51" s="102"/>
      <c r="E51" s="102"/>
      <c r="F51" s="102"/>
      <c r="G51" s="102"/>
      <c r="H51" s="102"/>
      <c r="I51" s="102"/>
      <c r="J51" s="102"/>
      <c r="K51" s="102"/>
      <c r="L51" s="102"/>
      <c r="M51" s="102"/>
      <c r="N51" s="102"/>
    </row>
    <row r="52" spans="1:14" ht="12.75" customHeight="1" x14ac:dyDescent="0.35">
      <c r="A52" s="102"/>
      <c r="B52" s="102"/>
      <c r="C52" s="102"/>
      <c r="D52" s="102"/>
      <c r="E52" s="102"/>
      <c r="F52" s="102"/>
      <c r="G52" s="102"/>
      <c r="H52" s="102"/>
      <c r="I52" s="102"/>
      <c r="J52" s="102"/>
      <c r="K52" s="102"/>
      <c r="L52" s="102"/>
      <c r="M52" s="102"/>
      <c r="N52" s="102"/>
    </row>
    <row r="53" spans="1:14" ht="12.75" customHeight="1" x14ac:dyDescent="0.35">
      <c r="A53" s="102"/>
      <c r="B53" s="102"/>
      <c r="C53" s="102"/>
      <c r="D53" s="102"/>
      <c r="E53" s="102"/>
      <c r="F53" s="102"/>
      <c r="G53" s="102"/>
      <c r="H53" s="102"/>
      <c r="I53" s="102"/>
      <c r="J53" s="102"/>
      <c r="K53" s="102"/>
      <c r="L53" s="102"/>
      <c r="M53" s="102"/>
      <c r="N53" s="102"/>
    </row>
    <row r="54" spans="1:14" ht="12.75" customHeight="1" x14ac:dyDescent="0.35">
      <c r="A54" s="102"/>
      <c r="B54" s="102"/>
      <c r="C54" s="102"/>
      <c r="D54" s="102"/>
      <c r="E54" s="102"/>
      <c r="F54" s="102"/>
      <c r="G54" s="102"/>
      <c r="H54" s="102"/>
      <c r="I54" s="102"/>
      <c r="J54" s="102"/>
      <c r="K54" s="102"/>
      <c r="L54" s="102"/>
      <c r="M54" s="102"/>
      <c r="N54" s="102"/>
    </row>
    <row r="55" spans="1:14" ht="12.75" customHeight="1" x14ac:dyDescent="0.35">
      <c r="A55" s="102"/>
      <c r="B55" s="102"/>
      <c r="C55" s="102"/>
      <c r="D55" s="102"/>
      <c r="E55" s="102"/>
      <c r="F55" s="102"/>
      <c r="G55" s="102"/>
      <c r="H55" s="102"/>
      <c r="I55" s="102"/>
      <c r="J55" s="102"/>
      <c r="K55" s="102"/>
      <c r="L55" s="102"/>
      <c r="M55" s="102"/>
      <c r="N55" s="102"/>
    </row>
    <row r="56" spans="1:14" ht="12.75" customHeight="1" x14ac:dyDescent="0.35">
      <c r="A56" s="102"/>
      <c r="B56" s="102"/>
      <c r="C56" s="102"/>
      <c r="D56" s="102"/>
      <c r="E56" s="102"/>
      <c r="F56" s="102"/>
      <c r="G56" s="102"/>
      <c r="H56" s="102"/>
      <c r="I56" s="102"/>
      <c r="J56" s="102"/>
      <c r="K56" s="102"/>
      <c r="L56" s="102"/>
      <c r="M56" s="102"/>
      <c r="N56" s="102"/>
    </row>
    <row r="57" spans="1:14" ht="12.75" customHeight="1" x14ac:dyDescent="0.35">
      <c r="A57" s="102"/>
      <c r="B57" s="102"/>
      <c r="C57" s="102"/>
      <c r="D57" s="102"/>
      <c r="E57" s="102"/>
      <c r="F57" s="102"/>
      <c r="G57" s="102"/>
      <c r="H57" s="102"/>
      <c r="I57" s="102"/>
      <c r="J57" s="102"/>
      <c r="K57" s="102"/>
      <c r="L57" s="102"/>
      <c r="M57" s="102"/>
      <c r="N57" s="102"/>
    </row>
    <row r="58" spans="1:14" ht="12.75" customHeight="1" x14ac:dyDescent="0.35">
      <c r="A58" s="102"/>
      <c r="B58" s="102"/>
      <c r="C58" s="102"/>
      <c r="D58" s="102"/>
      <c r="E58" s="102"/>
      <c r="F58" s="102"/>
      <c r="G58" s="102"/>
      <c r="H58" s="102"/>
      <c r="I58" s="102"/>
      <c r="J58" s="102"/>
      <c r="K58" s="102"/>
      <c r="L58" s="102"/>
      <c r="M58" s="102"/>
      <c r="N58" s="102"/>
    </row>
    <row r="59" spans="1:14" ht="12.75" customHeight="1" x14ac:dyDescent="0.35">
      <c r="A59" s="102"/>
      <c r="B59" s="102"/>
      <c r="C59" s="102"/>
      <c r="D59" s="102"/>
      <c r="E59" s="102"/>
      <c r="F59" s="102"/>
      <c r="G59" s="102"/>
      <c r="H59" s="102"/>
      <c r="I59" s="102"/>
      <c r="J59" s="102"/>
      <c r="K59" s="102"/>
      <c r="L59" s="102"/>
      <c r="M59" s="102"/>
      <c r="N59" s="102"/>
    </row>
    <row r="60" spans="1:14" ht="12.75" customHeight="1" x14ac:dyDescent="0.35">
      <c r="A60" s="102"/>
      <c r="B60" s="102"/>
      <c r="C60" s="102"/>
      <c r="D60" s="102"/>
      <c r="E60" s="102"/>
      <c r="F60" s="102"/>
      <c r="G60" s="102"/>
      <c r="H60" s="102"/>
      <c r="I60" s="102"/>
      <c r="J60" s="102"/>
      <c r="K60" s="102"/>
      <c r="L60" s="102"/>
      <c r="M60" s="102"/>
      <c r="N60" s="102"/>
    </row>
    <row r="61" spans="1:14" ht="12.75" customHeight="1" x14ac:dyDescent="0.35">
      <c r="A61" s="102"/>
      <c r="B61" s="102"/>
      <c r="C61" s="102"/>
      <c r="D61" s="102"/>
      <c r="E61" s="102"/>
      <c r="F61" s="102"/>
      <c r="G61" s="102"/>
      <c r="H61" s="102"/>
      <c r="I61" s="102"/>
      <c r="J61" s="102"/>
      <c r="K61" s="102"/>
      <c r="L61" s="102"/>
      <c r="M61" s="102"/>
      <c r="N61" s="102"/>
    </row>
    <row r="62" spans="1:14" ht="12.75" customHeight="1" x14ac:dyDescent="0.35">
      <c r="A62" s="102"/>
      <c r="B62" s="102"/>
      <c r="C62" s="102"/>
      <c r="D62" s="102"/>
      <c r="E62" s="102"/>
      <c r="F62" s="102"/>
      <c r="G62" s="102"/>
      <c r="H62" s="102"/>
      <c r="I62" s="102"/>
      <c r="J62" s="102"/>
      <c r="K62" s="102"/>
      <c r="L62" s="102"/>
      <c r="M62" s="102"/>
      <c r="N62" s="102"/>
    </row>
    <row r="63" spans="1:14" ht="12.75" customHeight="1" x14ac:dyDescent="0.35">
      <c r="A63" s="102"/>
      <c r="B63" s="102"/>
      <c r="C63" s="102"/>
      <c r="D63" s="102"/>
      <c r="E63" s="102"/>
      <c r="F63" s="102"/>
      <c r="G63" s="102"/>
      <c r="H63" s="102"/>
      <c r="I63" s="102"/>
      <c r="J63" s="102"/>
      <c r="K63" s="102"/>
      <c r="L63" s="102"/>
      <c r="M63" s="102"/>
      <c r="N63" s="102"/>
    </row>
    <row r="64" spans="1:14" ht="12.75" customHeight="1" x14ac:dyDescent="0.35">
      <c r="A64" s="102"/>
      <c r="B64" s="102"/>
      <c r="C64" s="102"/>
      <c r="D64" s="102"/>
      <c r="E64" s="102"/>
      <c r="F64" s="102"/>
      <c r="G64" s="102"/>
      <c r="H64" s="102"/>
      <c r="I64" s="102"/>
      <c r="J64" s="102"/>
      <c r="K64" s="102"/>
      <c r="L64" s="102"/>
      <c r="M64" s="102"/>
      <c r="N64" s="102"/>
    </row>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row r="416" ht="12.75" customHeight="1" x14ac:dyDescent="0.35"/>
    <row r="417" ht="12.75" customHeight="1" x14ac:dyDescent="0.35"/>
    <row r="418" ht="12.75" customHeight="1" x14ac:dyDescent="0.35"/>
    <row r="419" ht="12.75" customHeight="1" x14ac:dyDescent="0.35"/>
    <row r="420" ht="12.75" customHeight="1" x14ac:dyDescent="0.35"/>
    <row r="421" ht="12.75" customHeight="1" x14ac:dyDescent="0.35"/>
    <row r="422" ht="12.75" customHeight="1" x14ac:dyDescent="0.35"/>
    <row r="423" ht="12.75" customHeight="1" x14ac:dyDescent="0.35"/>
    <row r="424" ht="12.75" customHeight="1" x14ac:dyDescent="0.35"/>
    <row r="425" ht="12.75" customHeight="1" x14ac:dyDescent="0.35"/>
    <row r="426" ht="12.75" customHeight="1" x14ac:dyDescent="0.35"/>
    <row r="427" ht="12.75" customHeight="1" x14ac:dyDescent="0.35"/>
    <row r="428" ht="12.75" customHeight="1" x14ac:dyDescent="0.35"/>
    <row r="429" ht="12.75" customHeight="1" x14ac:dyDescent="0.35"/>
    <row r="430" ht="12.75" customHeight="1" x14ac:dyDescent="0.35"/>
    <row r="431" ht="12.75" customHeight="1" x14ac:dyDescent="0.35"/>
    <row r="432" ht="12.75" customHeight="1" x14ac:dyDescent="0.35"/>
    <row r="433" ht="12.75" customHeight="1" x14ac:dyDescent="0.35"/>
    <row r="434" ht="12.75" customHeight="1" x14ac:dyDescent="0.35"/>
    <row r="435" ht="12.75" customHeight="1" x14ac:dyDescent="0.35"/>
    <row r="436" ht="12.75" customHeight="1" x14ac:dyDescent="0.35"/>
    <row r="437" ht="12.75" customHeight="1" x14ac:dyDescent="0.35"/>
    <row r="438" ht="12.75" customHeight="1" x14ac:dyDescent="0.35"/>
    <row r="439" ht="12.75" customHeight="1" x14ac:dyDescent="0.35"/>
    <row r="440" ht="12.75" customHeight="1" x14ac:dyDescent="0.35"/>
    <row r="441" ht="12.75" customHeight="1" x14ac:dyDescent="0.35"/>
    <row r="442" ht="12.75" customHeight="1" x14ac:dyDescent="0.35"/>
    <row r="443" ht="12.75" customHeight="1" x14ac:dyDescent="0.35"/>
    <row r="444" ht="12.75" customHeight="1" x14ac:dyDescent="0.35"/>
    <row r="445" ht="12.75" customHeight="1" x14ac:dyDescent="0.35"/>
    <row r="446" ht="12.75" customHeight="1" x14ac:dyDescent="0.35"/>
    <row r="447" ht="12.75" customHeight="1" x14ac:dyDescent="0.35"/>
    <row r="448" ht="12.75" customHeight="1" x14ac:dyDescent="0.35"/>
    <row r="449" ht="12.75" customHeight="1" x14ac:dyDescent="0.35"/>
    <row r="450" ht="12.75" customHeight="1" x14ac:dyDescent="0.35"/>
    <row r="451" ht="12.75" customHeight="1" x14ac:dyDescent="0.35"/>
    <row r="452" ht="12.75" customHeight="1" x14ac:dyDescent="0.35"/>
    <row r="453" ht="12.75" customHeight="1" x14ac:dyDescent="0.35"/>
    <row r="454" ht="12.75" customHeight="1" x14ac:dyDescent="0.35"/>
    <row r="455" ht="12.75" customHeight="1" x14ac:dyDescent="0.35"/>
    <row r="456" ht="12.75" customHeight="1" x14ac:dyDescent="0.35"/>
    <row r="457" ht="12.75" customHeight="1" x14ac:dyDescent="0.35"/>
    <row r="458" ht="12.75" customHeight="1" x14ac:dyDescent="0.35"/>
    <row r="459" ht="12.75" customHeight="1" x14ac:dyDescent="0.35"/>
    <row r="460" ht="12.75" customHeight="1" x14ac:dyDescent="0.35"/>
    <row r="461" ht="12.75" customHeight="1" x14ac:dyDescent="0.35"/>
    <row r="462" ht="12.75" customHeight="1" x14ac:dyDescent="0.35"/>
    <row r="463" ht="12.75" customHeight="1" x14ac:dyDescent="0.35"/>
    <row r="464" ht="12.75" customHeight="1" x14ac:dyDescent="0.35"/>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4"/>
  <sheetViews>
    <sheetView zoomScale="80" zoomScaleNormal="80" workbookViewId="0">
      <pane ySplit="2" topLeftCell="A3" activePane="bottomLeft" state="frozen"/>
      <selection pane="bottomLeft" activeCell="I2" sqref="I2:I6"/>
    </sheetView>
  </sheetViews>
  <sheetFormatPr defaultRowHeight="14.5" x14ac:dyDescent="0.35"/>
  <cols>
    <col min="1" max="1" width="12.453125" customWidth="1"/>
    <col min="2" max="2" width="9.1796875" customWidth="1"/>
    <col min="3" max="3" width="17.453125" customWidth="1"/>
    <col min="4" max="4" width="12.1796875" customWidth="1"/>
    <col min="5" max="6" width="35" customWidth="1"/>
    <col min="7" max="7" width="27" customWidth="1"/>
    <col min="8" max="8" width="23.453125" customWidth="1"/>
    <col min="9" max="9" width="17.81640625" customWidth="1"/>
    <col min="10" max="10" width="18" customWidth="1"/>
    <col min="11" max="11" width="20" bestFit="1" customWidth="1"/>
    <col min="12" max="12" width="21.54296875" bestFit="1" customWidth="1"/>
    <col min="13" max="13" width="97.1796875" customWidth="1"/>
    <col min="14" max="26" width="9.1796875" customWidth="1"/>
    <col min="27" max="27" width="25" hidden="1" customWidth="1"/>
    <col min="28" max="34" width="9.1796875" customWidth="1"/>
  </cols>
  <sheetData>
    <row r="1" spans="1:27" s="225" customFormat="1" x14ac:dyDescent="0.35">
      <c r="A1" s="193" t="s">
        <v>57</v>
      </c>
      <c r="B1" s="194"/>
      <c r="C1" s="194"/>
      <c r="D1" s="194"/>
      <c r="E1" s="194"/>
      <c r="F1" s="194"/>
      <c r="G1" s="194"/>
      <c r="H1" s="194"/>
      <c r="I1" s="194"/>
      <c r="J1" s="194"/>
      <c r="K1" s="194"/>
      <c r="L1" s="199"/>
      <c r="M1" s="198"/>
      <c r="N1"/>
      <c r="O1" s="224"/>
      <c r="AA1" s="198"/>
    </row>
    <row r="2" spans="1:27" ht="26" x14ac:dyDescent="0.35">
      <c r="A2" s="60" t="s">
        <v>122</v>
      </c>
      <c r="B2" s="60" t="s">
        <v>123</v>
      </c>
      <c r="C2" s="205" t="s">
        <v>124</v>
      </c>
      <c r="D2" s="206" t="s">
        <v>125</v>
      </c>
      <c r="E2" s="206" t="s">
        <v>126</v>
      </c>
      <c r="F2" s="206" t="s">
        <v>127</v>
      </c>
      <c r="G2" s="206" t="s">
        <v>128</v>
      </c>
      <c r="H2" s="206" t="s">
        <v>129</v>
      </c>
      <c r="I2" s="206"/>
      <c r="J2" s="206" t="s">
        <v>131</v>
      </c>
      <c r="K2" s="206" t="s">
        <v>132</v>
      </c>
      <c r="L2" s="207" t="s">
        <v>133</v>
      </c>
      <c r="M2" s="207" t="s">
        <v>134</v>
      </c>
      <c r="AA2" s="207" t="s">
        <v>135</v>
      </c>
    </row>
    <row r="3" spans="1:27" ht="137.5" x14ac:dyDescent="0.35">
      <c r="A3" s="210" t="s">
        <v>136</v>
      </c>
      <c r="B3" s="210" t="s">
        <v>137</v>
      </c>
      <c r="C3" s="210" t="s">
        <v>138</v>
      </c>
      <c r="D3" s="210" t="s">
        <v>139</v>
      </c>
      <c r="E3" s="210" t="s">
        <v>140</v>
      </c>
      <c r="F3" s="210" t="s">
        <v>141</v>
      </c>
      <c r="G3" s="210" t="s">
        <v>142</v>
      </c>
      <c r="H3" s="211"/>
      <c r="I3" s="74"/>
      <c r="J3" s="210" t="s">
        <v>143</v>
      </c>
      <c r="K3" s="210" t="s">
        <v>144</v>
      </c>
      <c r="L3" s="214" t="s">
        <v>145</v>
      </c>
      <c r="M3" s="208" t="s">
        <v>146</v>
      </c>
      <c r="AA3" s="125" t="e">
        <f>IF(OR(I3="Fail",ISBLANK(I3)),INDEX('Issue Code Table'!C:C,MATCH(L:L,'Issue Code Table'!A:A,0)),IF(K3="Critical",6,IF(K3="Significant",5,IF(K3="Moderate",3,2))))</f>
        <v>#N/A</v>
      </c>
    </row>
    <row r="4" spans="1:27" ht="186" customHeight="1" x14ac:dyDescent="0.35">
      <c r="A4" s="210" t="s">
        <v>147</v>
      </c>
      <c r="B4" s="210" t="s">
        <v>148</v>
      </c>
      <c r="C4" s="210" t="s">
        <v>149</v>
      </c>
      <c r="D4" s="210" t="s">
        <v>139</v>
      </c>
      <c r="E4" s="210" t="s">
        <v>150</v>
      </c>
      <c r="F4" s="210" t="s">
        <v>151</v>
      </c>
      <c r="G4" s="76" t="s">
        <v>152</v>
      </c>
      <c r="H4" s="211"/>
      <c r="I4" s="74"/>
      <c r="J4" s="210"/>
      <c r="K4" s="210" t="s">
        <v>153</v>
      </c>
      <c r="L4" s="214" t="s">
        <v>154</v>
      </c>
      <c r="M4" s="208" t="s">
        <v>155</v>
      </c>
      <c r="AA4" s="125">
        <f>IF(OR(I4="Fail",ISBLANK(I4)),INDEX('Issue Code Table'!C:C,MATCH(L:L,'Issue Code Table'!A:A,0)),IF(K4="Critical",6,IF(K4="Significant",5,IF(K4="Moderate",3,2))))</f>
        <v>5</v>
      </c>
    </row>
    <row r="5" spans="1:27" ht="141" customHeight="1" x14ac:dyDescent="0.35">
      <c r="A5" s="210" t="s">
        <v>156</v>
      </c>
      <c r="B5" s="210" t="s">
        <v>157</v>
      </c>
      <c r="C5" s="210" t="s">
        <v>158</v>
      </c>
      <c r="D5" s="210" t="s">
        <v>139</v>
      </c>
      <c r="E5" s="210" t="s">
        <v>159</v>
      </c>
      <c r="F5" s="210" t="s">
        <v>160</v>
      </c>
      <c r="G5" s="210" t="s">
        <v>161</v>
      </c>
      <c r="H5" s="211"/>
      <c r="I5" s="74"/>
      <c r="J5" s="210"/>
      <c r="K5" s="210" t="s">
        <v>162</v>
      </c>
      <c r="L5" s="214" t="s">
        <v>163</v>
      </c>
      <c r="M5" s="208" t="s">
        <v>164</v>
      </c>
      <c r="AA5" s="125">
        <f>IF(OR(I5="Fail",ISBLANK(I5)),INDEX('Issue Code Table'!C:C,MATCH(L:L,'Issue Code Table'!A:A,0)),IF(K5="Critical",6,IF(K5="Significant",5,IF(K5="Moderate",3,2))))</f>
        <v>4</v>
      </c>
    </row>
    <row r="6" spans="1:27" ht="335.25" customHeight="1" x14ac:dyDescent="0.35">
      <c r="A6" s="210" t="s">
        <v>165</v>
      </c>
      <c r="B6" s="210" t="s">
        <v>166</v>
      </c>
      <c r="C6" s="210" t="s">
        <v>167</v>
      </c>
      <c r="D6" s="210" t="s">
        <v>139</v>
      </c>
      <c r="E6" s="210" t="s">
        <v>168</v>
      </c>
      <c r="F6" s="210" t="s">
        <v>169</v>
      </c>
      <c r="G6" s="210" t="s">
        <v>170</v>
      </c>
      <c r="H6" s="211"/>
      <c r="I6" s="74"/>
      <c r="J6" s="210"/>
      <c r="K6" s="210" t="s">
        <v>153</v>
      </c>
      <c r="L6" s="214" t="s">
        <v>171</v>
      </c>
      <c r="M6" s="208" t="s">
        <v>172</v>
      </c>
      <c r="AA6" s="125">
        <f>IF(OR(I6="Fail",ISBLANK(I6)),INDEX('Issue Code Table'!C:C,MATCH(L:L,'Issue Code Table'!A:A,0)),IF(K6="Critical",6,IF(K6="Significant",5,IF(K6="Moderate",3,2))))</f>
        <v>7</v>
      </c>
    </row>
    <row r="7" spans="1:27" ht="103.5" customHeight="1" x14ac:dyDescent="0.35">
      <c r="A7" s="210" t="s">
        <v>173</v>
      </c>
      <c r="B7" s="210" t="s">
        <v>174</v>
      </c>
      <c r="C7" s="210" t="s">
        <v>175</v>
      </c>
      <c r="D7" s="210" t="s">
        <v>139</v>
      </c>
      <c r="E7" s="210" t="s">
        <v>176</v>
      </c>
      <c r="F7" s="210" t="s">
        <v>177</v>
      </c>
      <c r="G7" s="210" t="s">
        <v>178</v>
      </c>
      <c r="H7" s="212"/>
      <c r="I7" s="74"/>
      <c r="J7" s="210"/>
      <c r="K7" s="210" t="s">
        <v>153</v>
      </c>
      <c r="L7" s="214" t="s">
        <v>179</v>
      </c>
      <c r="M7" s="208" t="s">
        <v>180</v>
      </c>
      <c r="AA7" s="125" t="e">
        <f>IF(OR(I7="Fail",ISBLANK(I7)),INDEX('Issue Code Table'!C:C,MATCH(L:L,'Issue Code Table'!A:A,0)),IF(K7="Critical",6,IF(K7="Significant",5,IF(K7="Moderate",3,2))))</f>
        <v>#N/A</v>
      </c>
    </row>
    <row r="8" spans="1:27" ht="60" customHeight="1" x14ac:dyDescent="0.35">
      <c r="A8" s="210" t="s">
        <v>181</v>
      </c>
      <c r="B8" s="210" t="s">
        <v>182</v>
      </c>
      <c r="C8" s="210" t="s">
        <v>183</v>
      </c>
      <c r="D8" s="210" t="s">
        <v>139</v>
      </c>
      <c r="E8" s="210" t="s">
        <v>184</v>
      </c>
      <c r="F8" s="210" t="s">
        <v>185</v>
      </c>
      <c r="G8" s="210" t="s">
        <v>186</v>
      </c>
      <c r="H8" s="212"/>
      <c r="I8" s="74"/>
      <c r="J8" s="210" t="s">
        <v>187</v>
      </c>
      <c r="K8" s="210" t="s">
        <v>153</v>
      </c>
      <c r="L8" s="214" t="s">
        <v>188</v>
      </c>
      <c r="M8" s="208" t="s">
        <v>189</v>
      </c>
      <c r="AA8" s="125">
        <f>IF(OR(I8="Fail",ISBLANK(I8)),INDEX('Issue Code Table'!C:C,MATCH(L:L,'Issue Code Table'!A:A,0)),IF(K8="Critical",6,IF(K8="Significant",5,IF(K8="Moderate",3,2))))</f>
        <v>6</v>
      </c>
    </row>
    <row r="9" spans="1:27" ht="143.25" customHeight="1" x14ac:dyDescent="0.35">
      <c r="A9" s="210" t="s">
        <v>190</v>
      </c>
      <c r="B9" s="210" t="s">
        <v>182</v>
      </c>
      <c r="C9" s="210" t="s">
        <v>183</v>
      </c>
      <c r="D9" s="210" t="s">
        <v>139</v>
      </c>
      <c r="E9" s="210" t="s">
        <v>191</v>
      </c>
      <c r="F9" s="216" t="s">
        <v>192</v>
      </c>
      <c r="G9" s="216" t="s">
        <v>193</v>
      </c>
      <c r="H9" s="212"/>
      <c r="I9" s="74"/>
      <c r="J9" s="210"/>
      <c r="K9" s="210" t="s">
        <v>162</v>
      </c>
      <c r="L9" s="214" t="s">
        <v>194</v>
      </c>
      <c r="M9" s="208" t="s">
        <v>195</v>
      </c>
      <c r="AA9" s="125">
        <f>IF(OR(I9="Fail",ISBLANK(I9)),INDEX('Issue Code Table'!C:C,MATCH(L:L,'Issue Code Table'!A:A,0)),IF(K9="Critical",6,IF(K9="Significant",5,IF(K9="Moderate",3,2))))</f>
        <v>4</v>
      </c>
    </row>
    <row r="10" spans="1:27" ht="91.5" customHeight="1" x14ac:dyDescent="0.35">
      <c r="A10" s="210" t="s">
        <v>196</v>
      </c>
      <c r="B10" s="210" t="s">
        <v>182</v>
      </c>
      <c r="C10" s="210" t="s">
        <v>183</v>
      </c>
      <c r="D10" s="210" t="s">
        <v>139</v>
      </c>
      <c r="E10" s="210" t="s">
        <v>197</v>
      </c>
      <c r="F10" s="237" t="s">
        <v>198</v>
      </c>
      <c r="G10" s="237" t="s">
        <v>199</v>
      </c>
      <c r="H10" s="212"/>
      <c r="I10" s="74"/>
      <c r="J10" s="262" t="s">
        <v>200</v>
      </c>
      <c r="K10" s="210" t="s">
        <v>153</v>
      </c>
      <c r="L10" s="214" t="s">
        <v>201</v>
      </c>
      <c r="M10" s="208" t="s">
        <v>202</v>
      </c>
      <c r="AA10" s="125">
        <f>IF(OR(I10="Fail",ISBLANK(I10)),INDEX('Issue Code Table'!C:C,MATCH(L:L,'Issue Code Table'!A:A,0)),IF(K10="Critical",6,IF(K10="Significant",5,IF(K10="Moderate",3,2))))</f>
        <v>5</v>
      </c>
    </row>
    <row r="11" spans="1:27" ht="78" customHeight="1" x14ac:dyDescent="0.35">
      <c r="A11" s="210" t="s">
        <v>203</v>
      </c>
      <c r="B11" s="210" t="s">
        <v>182</v>
      </c>
      <c r="C11" s="210" t="s">
        <v>183</v>
      </c>
      <c r="D11" s="210" t="s">
        <v>139</v>
      </c>
      <c r="E11" s="210" t="s">
        <v>204</v>
      </c>
      <c r="F11" s="210" t="s">
        <v>205</v>
      </c>
      <c r="G11" s="210" t="s">
        <v>206</v>
      </c>
      <c r="H11" s="212"/>
      <c r="I11" s="74"/>
      <c r="J11" s="210"/>
      <c r="K11" s="210" t="s">
        <v>162</v>
      </c>
      <c r="L11" s="214" t="s">
        <v>207</v>
      </c>
      <c r="M11" s="208" t="s">
        <v>208</v>
      </c>
      <c r="AA11" s="125">
        <f>IF(OR(I11="Fail",ISBLANK(I11)),INDEX('Issue Code Table'!C:C,MATCH(L:L,'Issue Code Table'!A:A,0)),IF(K11="Critical",6,IF(K11="Significant",5,IF(K11="Moderate",3,2))))</f>
        <v>3</v>
      </c>
    </row>
    <row r="12" spans="1:27" ht="78" customHeight="1" x14ac:dyDescent="0.35">
      <c r="A12" s="210" t="s">
        <v>209</v>
      </c>
      <c r="B12" s="214" t="s">
        <v>210</v>
      </c>
      <c r="C12" s="214" t="s">
        <v>211</v>
      </c>
      <c r="D12" s="214" t="s">
        <v>212</v>
      </c>
      <c r="E12" s="214" t="s">
        <v>213</v>
      </c>
      <c r="F12" s="214" t="s">
        <v>214</v>
      </c>
      <c r="G12" s="214" t="s">
        <v>215</v>
      </c>
      <c r="H12" s="214"/>
      <c r="I12" s="74"/>
      <c r="J12" s="210"/>
      <c r="K12" s="214" t="s">
        <v>153</v>
      </c>
      <c r="L12" s="247" t="s">
        <v>216</v>
      </c>
      <c r="M12" s="248" t="s">
        <v>217</v>
      </c>
      <c r="AA12" s="125">
        <f>IF(OR(I12="Fail",ISBLANK(I12)),INDEX('Issue Code Table'!C:C,MATCH(L:L,'Issue Code Table'!A:A,0)),IF(K12="Critical",6,IF(K12="Significant",5,IF(K12="Moderate",3,2))))</f>
        <v>6</v>
      </c>
    </row>
    <row r="13" spans="1:27" ht="150" x14ac:dyDescent="0.35">
      <c r="A13" s="210" t="s">
        <v>218</v>
      </c>
      <c r="B13" s="210" t="s">
        <v>219</v>
      </c>
      <c r="C13" s="210" t="s">
        <v>220</v>
      </c>
      <c r="D13" s="210" t="s">
        <v>139</v>
      </c>
      <c r="E13" s="210" t="s">
        <v>221</v>
      </c>
      <c r="F13" s="210" t="s">
        <v>222</v>
      </c>
      <c r="G13" s="210" t="s">
        <v>223</v>
      </c>
      <c r="H13" s="212"/>
      <c r="I13" s="74"/>
      <c r="J13" s="210"/>
      <c r="K13" s="210" t="s">
        <v>153</v>
      </c>
      <c r="L13" s="214" t="s">
        <v>224</v>
      </c>
      <c r="M13" s="208" t="s">
        <v>225</v>
      </c>
      <c r="AA13" s="125">
        <f>IF(OR(I13="Fail",ISBLANK(I13)),INDEX('Issue Code Table'!C:C,MATCH(L:L,'Issue Code Table'!A:A,0)),IF(K13="Critical",6,IF(K13="Significant",5,IF(K13="Moderate",3,2))))</f>
        <v>5</v>
      </c>
    </row>
    <row r="14" spans="1:27" ht="81" customHeight="1" x14ac:dyDescent="0.35">
      <c r="A14" s="210" t="s">
        <v>226</v>
      </c>
      <c r="B14" s="210" t="s">
        <v>219</v>
      </c>
      <c r="C14" s="210" t="s">
        <v>220</v>
      </c>
      <c r="D14" s="210" t="s">
        <v>139</v>
      </c>
      <c r="E14" s="210" t="s">
        <v>227</v>
      </c>
      <c r="F14" s="213" t="s">
        <v>228</v>
      </c>
      <c r="G14" s="213" t="s">
        <v>229</v>
      </c>
      <c r="H14" s="212"/>
      <c r="I14" s="74"/>
      <c r="J14" s="210"/>
      <c r="K14" s="210" t="s">
        <v>162</v>
      </c>
      <c r="L14" s="214" t="s">
        <v>230</v>
      </c>
      <c r="M14" s="208" t="s">
        <v>231</v>
      </c>
      <c r="AA14" s="125">
        <f>IF(OR(I14="Fail",ISBLANK(I14)),INDEX('Issue Code Table'!C:C,MATCH(L:L,'Issue Code Table'!A:A,0)),IF(K14="Critical",6,IF(K14="Significant",5,IF(K14="Moderate",3,2))))</f>
        <v>5</v>
      </c>
    </row>
    <row r="15" spans="1:27" ht="73.5" customHeight="1" x14ac:dyDescent="0.35">
      <c r="A15" s="210" t="s">
        <v>232</v>
      </c>
      <c r="B15" s="210" t="s">
        <v>219</v>
      </c>
      <c r="C15" s="210" t="s">
        <v>220</v>
      </c>
      <c r="D15" s="210" t="s">
        <v>139</v>
      </c>
      <c r="E15" s="210" t="s">
        <v>233</v>
      </c>
      <c r="F15" s="210" t="s">
        <v>234</v>
      </c>
      <c r="G15" s="210" t="s">
        <v>235</v>
      </c>
      <c r="H15" s="212"/>
      <c r="I15" s="74"/>
      <c r="J15" s="210"/>
      <c r="K15" s="210" t="s">
        <v>153</v>
      </c>
      <c r="L15" s="214" t="s">
        <v>236</v>
      </c>
      <c r="M15" s="208" t="s">
        <v>237</v>
      </c>
      <c r="AA15" s="125" t="e">
        <f>IF(OR(I15="Fail",ISBLANK(I15)),INDEX('Issue Code Table'!C:C,MATCH(L:L,'Issue Code Table'!A:A,0)),IF(K15="Critical",6,IF(K15="Significant",5,IF(K15="Moderate",3,2))))</f>
        <v>#N/A</v>
      </c>
    </row>
    <row r="16" spans="1:27" ht="275" x14ac:dyDescent="0.35">
      <c r="A16" s="210" t="s">
        <v>238</v>
      </c>
      <c r="B16" s="210" t="s">
        <v>239</v>
      </c>
      <c r="C16" s="210" t="s">
        <v>240</v>
      </c>
      <c r="D16" s="210" t="s">
        <v>139</v>
      </c>
      <c r="E16" s="210" t="s">
        <v>241</v>
      </c>
      <c r="F16" s="210" t="s">
        <v>242</v>
      </c>
      <c r="G16" s="210" t="s">
        <v>243</v>
      </c>
      <c r="H16" s="212"/>
      <c r="I16" s="74"/>
      <c r="J16" s="210"/>
      <c r="K16" s="210" t="s">
        <v>244</v>
      </c>
      <c r="L16" s="214" t="s">
        <v>245</v>
      </c>
      <c r="M16" s="208" t="s">
        <v>246</v>
      </c>
      <c r="AA16" s="125" t="e">
        <f>IF(OR(I16="Fail",ISBLANK(I16)),INDEX('Issue Code Table'!C:C,MATCH(L:L,'Issue Code Table'!A:A,0)),IF(K16="Critical",6,IF(K16="Significant",5,IF(K16="Moderate",3,2))))</f>
        <v>#N/A</v>
      </c>
    </row>
    <row r="17" spans="1:27" ht="325" x14ac:dyDescent="0.35">
      <c r="A17" s="210" t="s">
        <v>247</v>
      </c>
      <c r="B17" s="210" t="s">
        <v>248</v>
      </c>
      <c r="C17" s="210" t="s">
        <v>249</v>
      </c>
      <c r="D17" s="210" t="s">
        <v>139</v>
      </c>
      <c r="E17" s="210" t="s">
        <v>250</v>
      </c>
      <c r="F17" s="210" t="s">
        <v>251</v>
      </c>
      <c r="G17" s="210" t="s">
        <v>252</v>
      </c>
      <c r="H17" s="212"/>
      <c r="I17" s="74"/>
      <c r="J17" s="210"/>
      <c r="K17" s="210" t="s">
        <v>153</v>
      </c>
      <c r="L17" s="214" t="s">
        <v>253</v>
      </c>
      <c r="M17" s="208" t="s">
        <v>254</v>
      </c>
      <c r="AA17" s="125" t="e">
        <f>IF(OR(I17="Fail",ISBLANK(I17)),INDEX('Issue Code Table'!C:C,MATCH(L:L,'Issue Code Table'!A:A,0)),IF(K17="Critical",6,IF(K17="Significant",5,IF(K17="Moderate",3,2))))</f>
        <v>#N/A</v>
      </c>
    </row>
    <row r="18" spans="1:27" ht="100" x14ac:dyDescent="0.35">
      <c r="A18" s="210" t="s">
        <v>255</v>
      </c>
      <c r="B18" s="210" t="s">
        <v>256</v>
      </c>
      <c r="C18" s="210" t="s">
        <v>257</v>
      </c>
      <c r="D18" s="210" t="s">
        <v>139</v>
      </c>
      <c r="E18" s="210" t="s">
        <v>258</v>
      </c>
      <c r="F18" s="210" t="s">
        <v>259</v>
      </c>
      <c r="G18" s="210" t="s">
        <v>260</v>
      </c>
      <c r="H18" s="212"/>
      <c r="I18" s="74"/>
      <c r="J18" s="210"/>
      <c r="K18" s="210" t="s">
        <v>162</v>
      </c>
      <c r="L18" s="214" t="s">
        <v>261</v>
      </c>
      <c r="M18" s="208" t="s">
        <v>262</v>
      </c>
      <c r="AA18" s="125" t="e">
        <f>IF(OR(I18="Fail",ISBLANK(I18)),INDEX('Issue Code Table'!C:C,MATCH(L:L,'Issue Code Table'!A:A,0)),IF(K18="Critical",6,IF(K18="Significant",5,IF(K18="Moderate",3,2))))</f>
        <v>#N/A</v>
      </c>
    </row>
    <row r="19" spans="1:27" ht="131.25" customHeight="1" x14ac:dyDescent="0.35">
      <c r="A19" s="210" t="s">
        <v>263</v>
      </c>
      <c r="B19" s="210" t="s">
        <v>264</v>
      </c>
      <c r="C19" s="210" t="s">
        <v>265</v>
      </c>
      <c r="D19" s="210" t="s">
        <v>139</v>
      </c>
      <c r="E19" s="216" t="s">
        <v>266</v>
      </c>
      <c r="F19" s="216" t="s">
        <v>267</v>
      </c>
      <c r="G19" s="216" t="s">
        <v>268</v>
      </c>
      <c r="H19" s="212"/>
      <c r="I19" s="74"/>
      <c r="J19" s="210"/>
      <c r="K19" s="210" t="s">
        <v>162</v>
      </c>
      <c r="L19" s="214" t="s">
        <v>269</v>
      </c>
      <c r="M19" s="208" t="s">
        <v>270</v>
      </c>
      <c r="AA19" s="125" t="e">
        <f>IF(OR(I19="Fail",ISBLANK(I19)),INDEX('Issue Code Table'!C:C,MATCH(L:L,'Issue Code Table'!A:A,0)),IF(K19="Critical",6,IF(K19="Significant",5,IF(K19="Moderate",3,2))))</f>
        <v>#N/A</v>
      </c>
    </row>
    <row r="20" spans="1:27" ht="87.5" x14ac:dyDescent="0.35">
      <c r="A20" s="210" t="s">
        <v>271</v>
      </c>
      <c r="B20" s="210" t="s">
        <v>272</v>
      </c>
      <c r="C20" s="210" t="s">
        <v>273</v>
      </c>
      <c r="D20" s="210" t="s">
        <v>139</v>
      </c>
      <c r="E20" s="210" t="s">
        <v>274</v>
      </c>
      <c r="F20" s="158" t="s">
        <v>275</v>
      </c>
      <c r="G20" s="210" t="s">
        <v>276</v>
      </c>
      <c r="H20" s="212"/>
      <c r="I20" s="74"/>
      <c r="J20" s="210"/>
      <c r="K20" s="210" t="s">
        <v>162</v>
      </c>
      <c r="L20" s="214" t="s">
        <v>277</v>
      </c>
      <c r="M20" s="208" t="s">
        <v>278</v>
      </c>
      <c r="AA20" s="125">
        <f>IF(OR(I20="Fail",ISBLANK(I20)),INDEX('Issue Code Table'!C:C,MATCH(L:L,'Issue Code Table'!A:A,0)),IF(K20="Critical",6,IF(K20="Significant",5,IF(K20="Moderate",3,2))))</f>
        <v>4</v>
      </c>
    </row>
    <row r="21" spans="1:27" ht="114" customHeight="1" x14ac:dyDescent="0.35">
      <c r="A21" s="210" t="s">
        <v>279</v>
      </c>
      <c r="B21" s="210" t="s">
        <v>280</v>
      </c>
      <c r="C21" s="210" t="s">
        <v>281</v>
      </c>
      <c r="D21" s="210" t="s">
        <v>139</v>
      </c>
      <c r="E21" s="210" t="s">
        <v>282</v>
      </c>
      <c r="F21" s="210" t="s">
        <v>283</v>
      </c>
      <c r="G21" s="210" t="s">
        <v>284</v>
      </c>
      <c r="H21" s="212"/>
      <c r="I21" s="74"/>
      <c r="J21" s="210"/>
      <c r="K21" s="210" t="s">
        <v>162</v>
      </c>
      <c r="L21" s="214" t="s">
        <v>285</v>
      </c>
      <c r="M21" s="208" t="s">
        <v>286</v>
      </c>
      <c r="AA21" s="125">
        <f>IF(OR(I21="Fail",ISBLANK(I21)),INDEX('Issue Code Table'!C:C,MATCH(L:L,'Issue Code Table'!A:A,0)),IF(K21="Critical",6,IF(K21="Significant",5,IF(K21="Moderate",3,2))))</f>
        <v>4</v>
      </c>
    </row>
    <row r="22" spans="1:27" ht="95.25" customHeight="1" x14ac:dyDescent="0.35">
      <c r="A22" s="210" t="s">
        <v>287</v>
      </c>
      <c r="B22" s="210" t="s">
        <v>288</v>
      </c>
      <c r="C22" s="210" t="s">
        <v>289</v>
      </c>
      <c r="D22" s="210" t="s">
        <v>139</v>
      </c>
      <c r="E22" s="210" t="s">
        <v>290</v>
      </c>
      <c r="F22" s="213" t="s">
        <v>291</v>
      </c>
      <c r="G22" s="210" t="s">
        <v>292</v>
      </c>
      <c r="H22" s="212"/>
      <c r="I22" s="74"/>
      <c r="J22" s="210"/>
      <c r="K22" s="210" t="s">
        <v>162</v>
      </c>
      <c r="L22" s="214" t="s">
        <v>293</v>
      </c>
      <c r="M22" s="208" t="s">
        <v>294</v>
      </c>
      <c r="AA22" s="125">
        <f>IF(OR(I22="Fail",ISBLANK(I22)),INDEX('Issue Code Table'!C:C,MATCH(L:L,'Issue Code Table'!A:A,0)),IF(K22="Critical",6,IF(K22="Significant",5,IF(K22="Moderate",3,2))))</f>
        <v>4</v>
      </c>
    </row>
    <row r="23" spans="1:27" ht="95.25" customHeight="1" x14ac:dyDescent="0.35">
      <c r="A23" s="210" t="s">
        <v>295</v>
      </c>
      <c r="B23" s="75" t="s">
        <v>272</v>
      </c>
      <c r="C23" s="75" t="s">
        <v>273</v>
      </c>
      <c r="D23" s="210" t="s">
        <v>139</v>
      </c>
      <c r="E23" s="76" t="s">
        <v>296</v>
      </c>
      <c r="F23" s="76" t="s">
        <v>297</v>
      </c>
      <c r="G23" s="76" t="s">
        <v>298</v>
      </c>
      <c r="H23" s="212"/>
      <c r="I23" s="74"/>
      <c r="J23" s="213"/>
      <c r="K23" s="210" t="s">
        <v>162</v>
      </c>
      <c r="L23" s="214" t="s">
        <v>299</v>
      </c>
      <c r="M23" s="208" t="s">
        <v>300</v>
      </c>
      <c r="AA23" s="125">
        <f>IF(OR(I23="Fail",ISBLANK(I23)),INDEX('Issue Code Table'!C:C,MATCH(L:L,'Issue Code Table'!A:A,0)),IF(K23="Critical",6,IF(K23="Significant",5,IF(K23="Moderate",3,2))))</f>
        <v>2</v>
      </c>
    </row>
    <row r="24" spans="1:27" ht="134.25" customHeight="1" x14ac:dyDescent="0.35">
      <c r="A24" s="210" t="s">
        <v>301</v>
      </c>
      <c r="B24" s="263" t="s">
        <v>302</v>
      </c>
      <c r="C24" s="264" t="s">
        <v>303</v>
      </c>
      <c r="D24" s="237" t="s">
        <v>139</v>
      </c>
      <c r="E24" s="265" t="s">
        <v>304</v>
      </c>
      <c r="F24" s="265" t="s">
        <v>305</v>
      </c>
      <c r="G24" s="265" t="s">
        <v>306</v>
      </c>
      <c r="H24" s="212"/>
      <c r="I24" s="74"/>
      <c r="J24" s="213"/>
      <c r="K24" s="210" t="s">
        <v>244</v>
      </c>
      <c r="L24" s="214" t="s">
        <v>307</v>
      </c>
      <c r="M24" s="208" t="s">
        <v>308</v>
      </c>
      <c r="AA24" s="125">
        <f>IF(OR(I24="Fail",ISBLANK(I24)),INDEX('Issue Code Table'!C:C,MATCH(L:L,'Issue Code Table'!A:A,0)),IF(K24="Critical",6,IF(K24="Significant",5,IF(K24="Moderate",3,2))))</f>
        <v>2</v>
      </c>
    </row>
    <row r="25" spans="1:27" ht="15" customHeight="1" x14ac:dyDescent="0.35">
      <c r="A25" s="127"/>
      <c r="B25" s="127"/>
      <c r="C25" s="127"/>
      <c r="D25" s="127"/>
      <c r="E25" s="127"/>
      <c r="F25" s="127"/>
      <c r="G25" s="127"/>
      <c r="H25" s="127"/>
      <c r="I25" s="127"/>
      <c r="J25" s="127"/>
      <c r="K25" s="127"/>
      <c r="L25" s="127"/>
      <c r="M25" s="127"/>
      <c r="N25" s="226"/>
      <c r="O25" s="226"/>
      <c r="P25" s="226"/>
      <c r="Q25" s="226"/>
      <c r="R25" s="226"/>
      <c r="S25" s="227"/>
      <c r="T25" s="227"/>
      <c r="U25" s="227"/>
      <c r="V25" s="227"/>
      <c r="W25" s="227"/>
      <c r="X25" s="227"/>
      <c r="Y25" s="227"/>
      <c r="AA25" s="127"/>
    </row>
    <row r="26" spans="1:27" hidden="1" x14ac:dyDescent="0.35">
      <c r="A26" s="102"/>
      <c r="B26" s="102"/>
      <c r="C26" s="102"/>
      <c r="D26" s="102"/>
      <c r="E26" s="102"/>
      <c r="F26" s="102"/>
      <c r="G26" s="102"/>
      <c r="H26" s="102"/>
      <c r="I26" s="102"/>
      <c r="J26" s="102"/>
      <c r="K26" s="102"/>
      <c r="L26" s="102"/>
      <c r="M26" s="102"/>
    </row>
    <row r="27" spans="1:27" hidden="1" x14ac:dyDescent="0.35">
      <c r="A27" s="102"/>
      <c r="B27" s="102"/>
      <c r="C27" s="102"/>
      <c r="D27" s="102"/>
      <c r="E27" s="102"/>
      <c r="F27" s="102"/>
      <c r="G27" s="102"/>
      <c r="H27" s="102"/>
      <c r="I27" s="102"/>
      <c r="J27" s="102"/>
      <c r="K27" s="102"/>
      <c r="L27" s="102"/>
      <c r="M27" s="102"/>
    </row>
    <row r="28" spans="1:27" hidden="1" x14ac:dyDescent="0.35">
      <c r="A28" s="102"/>
      <c r="B28" s="102"/>
      <c r="C28" s="102"/>
      <c r="D28" s="102"/>
      <c r="E28" s="102"/>
      <c r="F28" s="102"/>
      <c r="G28" s="102"/>
      <c r="H28" s="201" t="s">
        <v>58</v>
      </c>
      <c r="I28" s="102"/>
      <c r="J28" s="102"/>
      <c r="K28" s="102"/>
      <c r="L28" s="102"/>
      <c r="M28" s="102"/>
    </row>
    <row r="29" spans="1:27" ht="12.75" hidden="1" customHeight="1" x14ac:dyDescent="0.35">
      <c r="A29" s="102"/>
      <c r="B29" s="102"/>
      <c r="C29" s="102"/>
      <c r="D29" s="102"/>
      <c r="E29" s="102"/>
      <c r="F29" s="102"/>
      <c r="G29" s="102"/>
      <c r="H29" s="201" t="s">
        <v>59</v>
      </c>
      <c r="I29" s="102"/>
      <c r="J29" s="102"/>
      <c r="K29" s="102"/>
      <c r="L29" s="102"/>
      <c r="M29" s="102"/>
    </row>
    <row r="30" spans="1:27" hidden="1" x14ac:dyDescent="0.35">
      <c r="A30" s="102"/>
      <c r="B30" s="102"/>
      <c r="C30" s="102"/>
      <c r="D30" s="102"/>
      <c r="E30" s="102"/>
      <c r="F30" s="102"/>
      <c r="G30" s="102"/>
      <c r="H30" s="201" t="s">
        <v>47</v>
      </c>
      <c r="I30" s="102"/>
      <c r="J30" s="102"/>
      <c r="K30" s="102"/>
      <c r="L30" s="102"/>
      <c r="M30" s="102"/>
    </row>
    <row r="31" spans="1:27" hidden="1" x14ac:dyDescent="0.35">
      <c r="A31" s="102"/>
      <c r="B31" s="102"/>
      <c r="C31" s="102"/>
      <c r="D31" s="102"/>
      <c r="E31" s="102"/>
      <c r="F31" s="102"/>
      <c r="G31" s="102"/>
      <c r="H31" s="201" t="s">
        <v>309</v>
      </c>
      <c r="I31" s="102"/>
      <c r="J31" s="102"/>
      <c r="K31" s="102"/>
      <c r="L31" s="102"/>
      <c r="M31" s="102"/>
    </row>
    <row r="32" spans="1:27" hidden="1" x14ac:dyDescent="0.35">
      <c r="A32" s="102"/>
      <c r="B32" s="102"/>
      <c r="C32" s="102"/>
      <c r="D32" s="102"/>
      <c r="E32" s="102"/>
      <c r="F32" s="102"/>
      <c r="G32" s="102"/>
      <c r="H32" s="102"/>
      <c r="I32" s="102"/>
      <c r="J32" s="102"/>
      <c r="K32" s="102"/>
      <c r="L32" s="102"/>
      <c r="M32" s="102"/>
    </row>
    <row r="33" spans="1:13" hidden="1" x14ac:dyDescent="0.35">
      <c r="A33" s="102"/>
      <c r="B33" s="102"/>
      <c r="C33" s="102"/>
      <c r="D33" s="102"/>
      <c r="E33" s="102"/>
      <c r="F33" s="102"/>
      <c r="G33" s="102"/>
      <c r="H33" s="201" t="s">
        <v>310</v>
      </c>
      <c r="I33" s="102"/>
      <c r="J33" s="102"/>
      <c r="K33" s="102"/>
      <c r="L33" s="102"/>
      <c r="M33" s="102"/>
    </row>
    <row r="34" spans="1:13" hidden="1" x14ac:dyDescent="0.35">
      <c r="A34" s="102"/>
      <c r="B34" s="102"/>
      <c r="C34" s="102"/>
      <c r="D34" s="102"/>
      <c r="E34" s="102"/>
      <c r="F34" s="102"/>
      <c r="G34" s="102"/>
      <c r="H34" s="201" t="s">
        <v>144</v>
      </c>
      <c r="I34" s="102"/>
      <c r="J34" s="102"/>
      <c r="K34" s="102"/>
      <c r="L34" s="102"/>
      <c r="M34" s="102"/>
    </row>
    <row r="35" spans="1:13" hidden="1" x14ac:dyDescent="0.35">
      <c r="A35" s="102"/>
      <c r="B35" s="102"/>
      <c r="C35" s="102"/>
      <c r="D35" s="102"/>
      <c r="E35" s="102"/>
      <c r="F35" s="102"/>
      <c r="G35" s="102"/>
      <c r="H35" s="201" t="s">
        <v>153</v>
      </c>
      <c r="I35" s="102"/>
      <c r="J35" s="102"/>
      <c r="K35" s="102"/>
      <c r="L35" s="102"/>
      <c r="M35" s="102"/>
    </row>
    <row r="36" spans="1:13" ht="37.5" hidden="1" customHeight="1" x14ac:dyDescent="0.35">
      <c r="A36" s="102"/>
      <c r="B36" s="102"/>
      <c r="C36" s="102"/>
      <c r="D36" s="102"/>
      <c r="E36" s="102"/>
      <c r="F36" s="102"/>
      <c r="G36" s="102"/>
      <c r="H36" s="201" t="s">
        <v>162</v>
      </c>
      <c r="I36" s="102"/>
      <c r="J36" s="102"/>
      <c r="K36" s="102"/>
      <c r="L36" s="102"/>
      <c r="M36" s="102"/>
    </row>
    <row r="37" spans="1:13" ht="59.25" hidden="1" customHeight="1" x14ac:dyDescent="0.35">
      <c r="A37" s="102"/>
      <c r="B37" s="102"/>
      <c r="C37" s="102"/>
      <c r="D37" s="102"/>
      <c r="E37" s="102"/>
      <c r="F37" s="102"/>
      <c r="G37" s="102"/>
      <c r="H37" s="201" t="s">
        <v>244</v>
      </c>
      <c r="I37" s="102"/>
      <c r="J37" s="102"/>
      <c r="K37" s="102"/>
      <c r="L37" s="102"/>
      <c r="M37" s="102"/>
    </row>
    <row r="38" spans="1:13" hidden="1" x14ac:dyDescent="0.35"/>
    <row r="39" spans="1:13" hidden="1" x14ac:dyDescent="0.35"/>
    <row r="40" spans="1:13" hidden="1" x14ac:dyDescent="0.35"/>
    <row r="41" spans="1:13" hidden="1" x14ac:dyDescent="0.35"/>
    <row r="42" spans="1:13" hidden="1" x14ac:dyDescent="0.35"/>
    <row r="43" spans="1:13" hidden="1" x14ac:dyDescent="0.35"/>
    <row r="44" spans="1:13" hidden="1" x14ac:dyDescent="0.35"/>
  </sheetData>
  <protectedRanges>
    <protectedRange password="E1A2" sqref="AA3:AA24" name="Range1_1_1"/>
    <protectedRange password="E1A2" sqref="AA2" name="Range1_1_2_1"/>
    <protectedRange password="E1A2" sqref="L2:M2" name="Range1_5_1_1"/>
    <protectedRange password="E1A2" sqref="L3" name="Range1_1"/>
    <protectedRange password="E1A2" sqref="L12:M12" name="Range1_3"/>
  </protectedRanges>
  <autoFilter ref="A2:M24" xr:uid="{00000000-0009-0000-0000-000003000000}"/>
  <phoneticPr fontId="14" type="noConversion"/>
  <conditionalFormatting sqref="L3:L24">
    <cfRule type="expression" dxfId="41" priority="56" stopIfTrue="1">
      <formula>ISERROR(AA3)</formula>
    </cfRule>
  </conditionalFormatting>
  <conditionalFormatting sqref="I3:I22 I24">
    <cfRule type="cellIs" dxfId="40" priority="9" stopIfTrue="1" operator="equal">
      <formula>"Fail"</formula>
    </cfRule>
    <cfRule type="cellIs" dxfId="39" priority="10" stopIfTrue="1" operator="equal">
      <formula>"Pass"</formula>
    </cfRule>
    <cfRule type="cellIs" dxfId="38" priority="11" stopIfTrue="1" operator="equal">
      <formula>"Info"</formula>
    </cfRule>
  </conditionalFormatting>
  <conditionalFormatting sqref="I23">
    <cfRule type="cellIs" dxfId="37" priority="1" stopIfTrue="1" operator="equal">
      <formula>"Fail"</formula>
    </cfRule>
    <cfRule type="cellIs" dxfId="36" priority="2" stopIfTrue="1" operator="equal">
      <formula>"Pass"</formula>
    </cfRule>
    <cfRule type="cellIs" dxfId="35" priority="3" stopIfTrue="1" operator="equal">
      <formula>"Info"</formula>
    </cfRule>
  </conditionalFormatting>
  <dataValidations count="2">
    <dataValidation type="list" allowBlank="1" showInputMessage="1" showErrorMessage="1" sqref="I3:I24" xr:uid="{00000000-0002-0000-0300-000001000000}">
      <formula1>$H$28:$H$31</formula1>
    </dataValidation>
    <dataValidation type="list" allowBlank="1" showInputMessage="1" showErrorMessage="1" sqref="K3:K24" xr:uid="{00000000-0002-0000-0300-000002000000}">
      <formula1>$H$34:$H$38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249977111117893"/>
  </sheetPr>
  <dimension ref="A1:AQ56"/>
  <sheetViews>
    <sheetView zoomScale="80" zoomScaleNormal="80" workbookViewId="0">
      <pane ySplit="2" topLeftCell="A3" activePane="bottomLeft" state="frozen"/>
      <selection activeCell="N1" sqref="N1"/>
      <selection pane="bottomLeft" activeCell="L6" sqref="L6"/>
    </sheetView>
  </sheetViews>
  <sheetFormatPr defaultColWidth="11.453125" defaultRowHeight="14.5" x14ac:dyDescent="0.35"/>
  <cols>
    <col min="1" max="1" width="12" style="61" customWidth="1"/>
    <col min="2" max="2" width="10" style="61" customWidth="1"/>
    <col min="3" max="3" width="14" style="66" customWidth="1"/>
    <col min="4" max="4" width="12.453125" style="61" customWidth="1"/>
    <col min="5" max="5" width="16.1796875" style="61" customWidth="1"/>
    <col min="6" max="6" width="38" style="61" customWidth="1"/>
    <col min="7" max="7" width="46.453125" style="61" customWidth="1"/>
    <col min="8" max="9" width="23" style="61" customWidth="1"/>
    <col min="10" max="10" width="11.54296875" style="61" customWidth="1"/>
    <col min="11" max="11" width="29.453125" style="61" hidden="1" customWidth="1"/>
    <col min="12" max="12" width="23" style="61" customWidth="1"/>
    <col min="13" max="13" width="17.81640625" style="61" customWidth="1"/>
    <col min="14" max="14" width="13.453125" style="61" customWidth="1"/>
    <col min="15" max="15" width="66.453125" style="61" customWidth="1"/>
    <col min="16" max="16" width="3.453125" style="61" customWidth="1"/>
    <col min="17" max="17" width="14.81640625" style="61" customWidth="1"/>
    <col min="18" max="18" width="23" style="61" customWidth="1"/>
    <col min="19" max="19" width="43.81640625" style="61" customWidth="1"/>
    <col min="20" max="20" width="81.453125" style="61" customWidth="1"/>
    <col min="21" max="21" width="38.54296875" style="200" hidden="1" customWidth="1"/>
    <col min="22" max="22" width="34" style="197" hidden="1" customWidth="1"/>
    <col min="23" max="23" width="12.453125" style="197" customWidth="1"/>
    <col min="24" max="24" width="11.453125" style="102"/>
    <col min="25" max="26" width="11.453125" style="200"/>
    <col min="27" max="27" width="13.453125" style="1" hidden="1" customWidth="1"/>
    <col min="28" max="36" width="11.453125" style="200"/>
    <col min="37" max="16384" width="11.453125" style="61"/>
  </cols>
  <sheetData>
    <row r="1" spans="1:43" s="196" customFormat="1" ht="13" x14ac:dyDescent="0.3">
      <c r="A1" s="193" t="s">
        <v>57</v>
      </c>
      <c r="B1" s="194"/>
      <c r="C1" s="194"/>
      <c r="D1" s="194"/>
      <c r="E1" s="194"/>
      <c r="F1" s="194"/>
      <c r="G1" s="194"/>
      <c r="H1" s="194"/>
      <c r="I1" s="194"/>
      <c r="J1" s="194"/>
      <c r="K1" s="194"/>
      <c r="L1" s="194"/>
      <c r="M1" s="194"/>
      <c r="N1" s="194"/>
      <c r="O1" s="194"/>
      <c r="P1" s="194"/>
      <c r="Q1" s="194"/>
      <c r="R1" s="194"/>
      <c r="S1" s="194"/>
      <c r="T1" s="198"/>
      <c r="U1" s="198"/>
      <c r="V1" s="198"/>
      <c r="W1" s="195"/>
      <c r="X1" s="195"/>
      <c r="Y1" s="195"/>
      <c r="Z1" s="195"/>
      <c r="AA1" s="194"/>
      <c r="AB1" s="195"/>
      <c r="AC1" s="195"/>
      <c r="AD1" s="195"/>
      <c r="AE1" s="195"/>
      <c r="AF1" s="195"/>
      <c r="AG1" s="195"/>
      <c r="AH1" s="195"/>
      <c r="AI1" s="195"/>
      <c r="AJ1" s="195"/>
      <c r="AK1" s="195"/>
      <c r="AL1" s="195"/>
      <c r="AM1" s="195"/>
      <c r="AN1" s="195"/>
      <c r="AO1" s="195"/>
      <c r="AP1" s="195"/>
      <c r="AQ1" s="195"/>
    </row>
    <row r="2" spans="1:43" ht="42.75" customHeight="1" x14ac:dyDescent="0.25">
      <c r="A2" s="60" t="s">
        <v>122</v>
      </c>
      <c r="B2" s="60" t="s">
        <v>123</v>
      </c>
      <c r="C2" s="65" t="s">
        <v>124</v>
      </c>
      <c r="D2" s="60" t="s">
        <v>125</v>
      </c>
      <c r="E2" s="60" t="s">
        <v>311</v>
      </c>
      <c r="F2" s="60" t="s">
        <v>126</v>
      </c>
      <c r="G2" s="60" t="s">
        <v>127</v>
      </c>
      <c r="H2" s="62" t="s">
        <v>128</v>
      </c>
      <c r="I2" s="62" t="s">
        <v>129</v>
      </c>
      <c r="J2" s="62" t="s">
        <v>130</v>
      </c>
      <c r="K2" s="64" t="s">
        <v>312</v>
      </c>
      <c r="L2" s="62" t="s">
        <v>131</v>
      </c>
      <c r="M2" s="202" t="s">
        <v>313</v>
      </c>
      <c r="N2" s="124" t="s">
        <v>133</v>
      </c>
      <c r="O2" s="124" t="s">
        <v>314</v>
      </c>
      <c r="P2" s="266"/>
      <c r="Q2" s="69" t="s">
        <v>315</v>
      </c>
      <c r="R2" s="70" t="s">
        <v>316</v>
      </c>
      <c r="S2" s="70" t="s">
        <v>317</v>
      </c>
      <c r="T2" s="70" t="s">
        <v>318</v>
      </c>
      <c r="U2" s="256" t="s">
        <v>319</v>
      </c>
      <c r="V2" s="257" t="s">
        <v>320</v>
      </c>
      <c r="W2" s="201"/>
      <c r="X2" s="201"/>
      <c r="Y2" s="201"/>
      <c r="Z2" s="201"/>
      <c r="AA2" s="124" t="s">
        <v>135</v>
      </c>
      <c r="AB2" s="201"/>
      <c r="AC2" s="201"/>
      <c r="AD2" s="201"/>
      <c r="AE2" s="201"/>
      <c r="AF2" s="201"/>
      <c r="AG2" s="201"/>
      <c r="AH2" s="201"/>
      <c r="AI2" s="201"/>
      <c r="AJ2" s="201"/>
      <c r="AK2" s="267"/>
      <c r="AL2" s="267"/>
      <c r="AM2" s="267"/>
      <c r="AN2" s="267"/>
      <c r="AO2" s="267"/>
      <c r="AP2" s="267"/>
      <c r="AQ2" s="267"/>
    </row>
    <row r="3" spans="1:43" ht="132.75" customHeight="1" x14ac:dyDescent="0.25">
      <c r="A3" s="237" t="s">
        <v>321</v>
      </c>
      <c r="B3" s="237" t="s">
        <v>322</v>
      </c>
      <c r="C3" s="238" t="s">
        <v>323</v>
      </c>
      <c r="D3" s="237" t="s">
        <v>139</v>
      </c>
      <c r="E3" s="237" t="s">
        <v>324</v>
      </c>
      <c r="F3" s="237" t="s">
        <v>325</v>
      </c>
      <c r="G3" s="260" t="s">
        <v>326</v>
      </c>
      <c r="H3" s="237" t="s">
        <v>327</v>
      </c>
      <c r="I3" s="215"/>
      <c r="J3" s="67"/>
      <c r="K3" s="215" t="s">
        <v>328</v>
      </c>
      <c r="L3" s="215" t="s">
        <v>329</v>
      </c>
      <c r="M3" s="215" t="s">
        <v>153</v>
      </c>
      <c r="N3" s="217" t="s">
        <v>330</v>
      </c>
      <c r="O3" s="218" t="s">
        <v>331</v>
      </c>
      <c r="P3" s="268"/>
      <c r="Q3" s="63">
        <v>1</v>
      </c>
      <c r="R3" s="63">
        <v>1.1000000000000001</v>
      </c>
      <c r="S3" s="237" t="s">
        <v>332</v>
      </c>
      <c r="T3" s="260" t="s">
        <v>333</v>
      </c>
      <c r="U3" s="260" t="s">
        <v>334</v>
      </c>
      <c r="V3" s="237" t="s">
        <v>335</v>
      </c>
      <c r="W3" s="201"/>
      <c r="X3" s="201"/>
      <c r="Y3" s="201"/>
      <c r="Z3" s="201"/>
      <c r="AA3" s="125" t="e">
        <f>IF(OR(J3="Fail",ISBLANK(J3)),INDEX('Issue Code Table'!C:C,MATCH(N:N,'Issue Code Table'!A:A,0)),IF(M3="Critical",6,IF(M3="Significant",5,IF(M3="Moderate",3,2))))</f>
        <v>#N/A</v>
      </c>
      <c r="AB3" s="201"/>
      <c r="AC3" s="201"/>
      <c r="AD3" s="201"/>
      <c r="AE3" s="201"/>
      <c r="AF3" s="201"/>
      <c r="AG3" s="201"/>
      <c r="AH3" s="201"/>
      <c r="AI3" s="201"/>
      <c r="AJ3" s="201"/>
      <c r="AK3" s="267"/>
      <c r="AL3" s="267"/>
      <c r="AM3" s="267"/>
      <c r="AN3" s="267"/>
      <c r="AO3" s="267"/>
      <c r="AP3" s="267"/>
      <c r="AQ3" s="267"/>
    </row>
    <row r="4" spans="1:43" ht="125.25" customHeight="1" x14ac:dyDescent="0.25">
      <c r="A4" s="237" t="s">
        <v>336</v>
      </c>
      <c r="B4" s="237" t="s">
        <v>337</v>
      </c>
      <c r="C4" s="238" t="s">
        <v>338</v>
      </c>
      <c r="D4" s="237" t="s">
        <v>139</v>
      </c>
      <c r="E4" s="237" t="s">
        <v>339</v>
      </c>
      <c r="F4" s="237" t="s">
        <v>340</v>
      </c>
      <c r="G4" s="260" t="s">
        <v>341</v>
      </c>
      <c r="H4" s="237" t="s">
        <v>342</v>
      </c>
      <c r="I4" s="215"/>
      <c r="J4" s="67"/>
      <c r="K4" s="215" t="s">
        <v>343</v>
      </c>
      <c r="L4" s="215"/>
      <c r="M4" s="219" t="s">
        <v>153</v>
      </c>
      <c r="N4" s="217" t="s">
        <v>344</v>
      </c>
      <c r="O4" s="215" t="s">
        <v>345</v>
      </c>
      <c r="P4" s="268"/>
      <c r="Q4" s="63">
        <v>1</v>
      </c>
      <c r="R4" s="63">
        <v>1.2</v>
      </c>
      <c r="S4" s="237" t="s">
        <v>346</v>
      </c>
      <c r="T4" s="260" t="s">
        <v>347</v>
      </c>
      <c r="U4" s="260" t="s">
        <v>348</v>
      </c>
      <c r="V4" s="237" t="s">
        <v>349</v>
      </c>
      <c r="W4" s="201"/>
      <c r="X4" s="201"/>
      <c r="Y4" s="201"/>
      <c r="Z4" s="201"/>
      <c r="AA4" s="125">
        <f>IF(OR(J4="Fail",ISBLANK(J4)),INDEX('Issue Code Table'!C:C,MATCH(N:N,'Issue Code Table'!A:A,0)),IF(M4="Critical",6,IF(M4="Significant",5,IF(M4="Moderate",3,2))))</f>
        <v>6</v>
      </c>
      <c r="AB4" s="201"/>
      <c r="AC4" s="201"/>
      <c r="AD4" s="201"/>
      <c r="AE4" s="201"/>
      <c r="AF4" s="201"/>
      <c r="AG4" s="201"/>
      <c r="AH4" s="201"/>
      <c r="AI4" s="201"/>
      <c r="AJ4" s="201"/>
      <c r="AK4" s="267"/>
      <c r="AL4" s="267"/>
      <c r="AM4" s="267"/>
      <c r="AN4" s="267"/>
      <c r="AO4" s="267"/>
      <c r="AP4" s="267"/>
      <c r="AQ4" s="267"/>
    </row>
    <row r="5" spans="1:43" ht="198" customHeight="1" x14ac:dyDescent="0.25">
      <c r="A5" s="237" t="s">
        <v>350</v>
      </c>
      <c r="B5" s="237" t="s">
        <v>337</v>
      </c>
      <c r="C5" s="238" t="s">
        <v>338</v>
      </c>
      <c r="D5" s="237" t="s">
        <v>351</v>
      </c>
      <c r="E5" s="237" t="s">
        <v>352</v>
      </c>
      <c r="F5" s="237" t="s">
        <v>353</v>
      </c>
      <c r="G5" s="260" t="s">
        <v>354</v>
      </c>
      <c r="H5" s="237" t="s">
        <v>355</v>
      </c>
      <c r="I5" s="215"/>
      <c r="J5" s="67"/>
      <c r="K5" s="210" t="s">
        <v>356</v>
      </c>
      <c r="L5" s="215"/>
      <c r="M5" s="215" t="s">
        <v>153</v>
      </c>
      <c r="N5" s="217" t="s">
        <v>357</v>
      </c>
      <c r="O5" s="215" t="s">
        <v>358</v>
      </c>
      <c r="P5" s="268"/>
      <c r="Q5" s="63">
        <v>2</v>
      </c>
      <c r="R5" s="63">
        <v>2.1</v>
      </c>
      <c r="S5" s="237" t="s">
        <v>359</v>
      </c>
      <c r="T5" s="260" t="s">
        <v>360</v>
      </c>
      <c r="U5" s="260" t="s">
        <v>361</v>
      </c>
      <c r="V5" s="237" t="s">
        <v>362</v>
      </c>
      <c r="W5" s="201"/>
      <c r="X5" s="201"/>
      <c r="Y5" s="201"/>
      <c r="Z5" s="201"/>
      <c r="AA5" s="125">
        <f>IF(OR(J5="Fail",ISBLANK(J5)),INDEX('Issue Code Table'!C:C,MATCH(N:N,'Issue Code Table'!A:A,0)),IF(M5="Critical",6,IF(M5="Significant",5,IF(M5="Moderate",3,2))))</f>
        <v>5</v>
      </c>
      <c r="AB5" s="201"/>
      <c r="AC5" s="201"/>
      <c r="AD5" s="201"/>
      <c r="AE5" s="201"/>
      <c r="AF5" s="201"/>
      <c r="AG5" s="201"/>
      <c r="AH5" s="201"/>
      <c r="AI5" s="201"/>
      <c r="AJ5" s="201"/>
      <c r="AK5" s="267"/>
      <c r="AL5" s="267"/>
      <c r="AM5" s="267"/>
      <c r="AN5" s="267"/>
      <c r="AO5" s="267"/>
      <c r="AP5" s="267"/>
      <c r="AQ5" s="267"/>
    </row>
    <row r="6" spans="1:43" ht="150.75" customHeight="1" x14ac:dyDescent="0.25">
      <c r="A6" s="237" t="s">
        <v>363</v>
      </c>
      <c r="B6" s="239" t="s">
        <v>337</v>
      </c>
      <c r="C6" s="238" t="s">
        <v>338</v>
      </c>
      <c r="D6" s="237" t="s">
        <v>351</v>
      </c>
      <c r="E6" s="237" t="s">
        <v>364</v>
      </c>
      <c r="F6" s="237" t="s">
        <v>365</v>
      </c>
      <c r="G6" s="260" t="s">
        <v>366</v>
      </c>
      <c r="H6" s="237" t="s">
        <v>355</v>
      </c>
      <c r="I6" s="215"/>
      <c r="J6" s="67"/>
      <c r="K6" s="210" t="s">
        <v>367</v>
      </c>
      <c r="L6" s="215"/>
      <c r="M6" s="215" t="s">
        <v>153</v>
      </c>
      <c r="N6" s="217" t="s">
        <v>357</v>
      </c>
      <c r="O6" s="215" t="s">
        <v>358</v>
      </c>
      <c r="P6" s="268"/>
      <c r="Q6" s="63">
        <v>2</v>
      </c>
      <c r="R6" s="63">
        <v>2.2000000000000002</v>
      </c>
      <c r="S6" s="237" t="s">
        <v>368</v>
      </c>
      <c r="T6" s="260" t="s">
        <v>369</v>
      </c>
      <c r="U6" s="260" t="s">
        <v>370</v>
      </c>
      <c r="V6" s="237" t="s">
        <v>371</v>
      </c>
      <c r="W6" s="201"/>
      <c r="X6" s="201"/>
      <c r="Y6" s="201"/>
      <c r="Z6" s="201"/>
      <c r="AA6" s="125">
        <f>IF(OR(J6="Fail",ISBLANK(J6)),INDEX('Issue Code Table'!C:C,MATCH(N:N,'Issue Code Table'!A:A,0)),IF(M6="Critical",6,IF(M6="Significant",5,IF(M6="Moderate",3,2))))</f>
        <v>5</v>
      </c>
      <c r="AB6" s="201"/>
      <c r="AC6" s="201"/>
      <c r="AD6" s="201"/>
      <c r="AE6" s="201"/>
      <c r="AF6" s="201"/>
      <c r="AG6" s="201"/>
      <c r="AH6" s="201"/>
      <c r="AI6" s="201"/>
      <c r="AJ6" s="201"/>
      <c r="AK6" s="267"/>
      <c r="AL6" s="267"/>
      <c r="AM6" s="267"/>
      <c r="AN6" s="267"/>
      <c r="AO6" s="267"/>
      <c r="AP6" s="267"/>
      <c r="AQ6" s="267"/>
    </row>
    <row r="7" spans="1:43" ht="181.5" customHeight="1" x14ac:dyDescent="0.25">
      <c r="A7" s="237" t="s">
        <v>372</v>
      </c>
      <c r="B7" s="237" t="s">
        <v>337</v>
      </c>
      <c r="C7" s="238" t="s">
        <v>338</v>
      </c>
      <c r="D7" s="237" t="s">
        <v>351</v>
      </c>
      <c r="E7" s="237" t="s">
        <v>373</v>
      </c>
      <c r="F7" s="237" t="s">
        <v>374</v>
      </c>
      <c r="G7" s="260" t="s">
        <v>375</v>
      </c>
      <c r="H7" s="237" t="s">
        <v>355</v>
      </c>
      <c r="I7" s="215"/>
      <c r="J7" s="67"/>
      <c r="K7" s="210" t="s">
        <v>376</v>
      </c>
      <c r="L7" s="215"/>
      <c r="M7" s="215" t="s">
        <v>153</v>
      </c>
      <c r="N7" s="217" t="s">
        <v>224</v>
      </c>
      <c r="O7" s="215" t="s">
        <v>225</v>
      </c>
      <c r="P7" s="268"/>
      <c r="Q7" s="63">
        <v>2</v>
      </c>
      <c r="R7" s="63">
        <v>2.2999999999999998</v>
      </c>
      <c r="S7" s="237" t="s">
        <v>377</v>
      </c>
      <c r="T7" s="260" t="s">
        <v>378</v>
      </c>
      <c r="U7" s="260" t="s">
        <v>379</v>
      </c>
      <c r="V7" s="237" t="s">
        <v>380</v>
      </c>
      <c r="W7" s="201"/>
      <c r="X7" s="201"/>
      <c r="Y7" s="201"/>
      <c r="Z7" s="201"/>
      <c r="AA7" s="125">
        <f>IF(OR(J7="Fail",ISBLANK(J7)),INDEX('Issue Code Table'!C:C,MATCH(N:N,'Issue Code Table'!A:A,0)),IF(M7="Critical",6,IF(M7="Significant",5,IF(M7="Moderate",3,2))))</f>
        <v>5</v>
      </c>
      <c r="AB7" s="201"/>
      <c r="AC7" s="201"/>
      <c r="AD7" s="201"/>
      <c r="AE7" s="201"/>
      <c r="AF7" s="201"/>
      <c r="AG7" s="201"/>
      <c r="AH7" s="201"/>
      <c r="AI7" s="201"/>
      <c r="AJ7" s="201"/>
      <c r="AK7" s="267"/>
      <c r="AL7" s="267"/>
      <c r="AM7" s="267"/>
      <c r="AN7" s="267"/>
      <c r="AO7" s="267"/>
      <c r="AP7" s="267"/>
      <c r="AQ7" s="267"/>
    </row>
    <row r="8" spans="1:43" ht="142.5" customHeight="1" x14ac:dyDescent="0.25">
      <c r="A8" s="237" t="s">
        <v>381</v>
      </c>
      <c r="B8" s="237" t="s">
        <v>382</v>
      </c>
      <c r="C8" s="238" t="s">
        <v>383</v>
      </c>
      <c r="D8" s="237" t="s">
        <v>351</v>
      </c>
      <c r="E8" s="237" t="s">
        <v>384</v>
      </c>
      <c r="F8" s="237" t="s">
        <v>385</v>
      </c>
      <c r="G8" s="260" t="s">
        <v>386</v>
      </c>
      <c r="H8" s="237" t="s">
        <v>355</v>
      </c>
      <c r="I8" s="215"/>
      <c r="J8" s="67"/>
      <c r="K8" s="210" t="s">
        <v>387</v>
      </c>
      <c r="L8" s="215"/>
      <c r="M8" s="215" t="s">
        <v>153</v>
      </c>
      <c r="N8" s="217" t="s">
        <v>388</v>
      </c>
      <c r="O8" s="215" t="s">
        <v>389</v>
      </c>
      <c r="P8" s="268"/>
      <c r="Q8" s="63">
        <v>2</v>
      </c>
      <c r="R8" s="63">
        <v>2.4</v>
      </c>
      <c r="S8" s="237" t="s">
        <v>390</v>
      </c>
      <c r="T8" s="260" t="s">
        <v>391</v>
      </c>
      <c r="U8" s="260" t="s">
        <v>392</v>
      </c>
      <c r="V8" s="237" t="s">
        <v>393</v>
      </c>
      <c r="W8" s="201"/>
      <c r="X8" s="201"/>
      <c r="Y8" s="201"/>
      <c r="Z8" s="201"/>
      <c r="AA8" s="125">
        <f>IF(OR(J8="Fail",ISBLANK(J8)),INDEX('Issue Code Table'!C:C,MATCH(N:N,'Issue Code Table'!A:A,0)),IF(M8="Critical",6,IF(M8="Significant",5,IF(M8="Moderate",3,2))))</f>
        <v>5</v>
      </c>
      <c r="AB8" s="201"/>
      <c r="AC8" s="201"/>
      <c r="AD8" s="201"/>
      <c r="AE8" s="201"/>
      <c r="AF8" s="201"/>
      <c r="AG8" s="201"/>
      <c r="AH8" s="201"/>
      <c r="AI8" s="201"/>
      <c r="AJ8" s="201"/>
      <c r="AK8" s="267"/>
      <c r="AL8" s="267"/>
      <c r="AM8" s="267"/>
      <c r="AN8" s="267"/>
      <c r="AO8" s="267"/>
      <c r="AP8" s="267"/>
      <c r="AQ8" s="267"/>
    </row>
    <row r="9" spans="1:43" ht="161.25" customHeight="1" x14ac:dyDescent="0.25">
      <c r="A9" s="237" t="s">
        <v>394</v>
      </c>
      <c r="B9" s="237" t="s">
        <v>337</v>
      </c>
      <c r="C9" s="238" t="s">
        <v>338</v>
      </c>
      <c r="D9" s="237" t="s">
        <v>351</v>
      </c>
      <c r="E9" s="237" t="s">
        <v>395</v>
      </c>
      <c r="F9" s="237" t="s">
        <v>396</v>
      </c>
      <c r="G9" s="260" t="s">
        <v>397</v>
      </c>
      <c r="H9" s="237" t="s">
        <v>355</v>
      </c>
      <c r="I9" s="215"/>
      <c r="J9" s="67"/>
      <c r="K9" s="210" t="s">
        <v>398</v>
      </c>
      <c r="L9" s="215"/>
      <c r="M9" s="215" t="s">
        <v>153</v>
      </c>
      <c r="N9" s="217" t="s">
        <v>357</v>
      </c>
      <c r="O9" s="215" t="s">
        <v>358</v>
      </c>
      <c r="P9" s="268"/>
      <c r="Q9" s="63">
        <v>2</v>
      </c>
      <c r="R9" s="63">
        <v>2.5</v>
      </c>
      <c r="S9" s="237" t="s">
        <v>399</v>
      </c>
      <c r="T9" s="260" t="s">
        <v>400</v>
      </c>
      <c r="U9" s="260" t="s">
        <v>401</v>
      </c>
      <c r="V9" s="237" t="s">
        <v>402</v>
      </c>
      <c r="W9" s="201"/>
      <c r="X9" s="201"/>
      <c r="Y9" s="201"/>
      <c r="Z9" s="201"/>
      <c r="AA9" s="125">
        <f>IF(OR(J9="Fail",ISBLANK(J9)),INDEX('Issue Code Table'!C:C,MATCH(N:N,'Issue Code Table'!A:A,0)),IF(M9="Critical",6,IF(M9="Significant",5,IF(M9="Moderate",3,2))))</f>
        <v>5</v>
      </c>
      <c r="AB9" s="201"/>
      <c r="AC9" s="201"/>
      <c r="AD9" s="201"/>
      <c r="AE9" s="201"/>
      <c r="AF9" s="201"/>
      <c r="AG9" s="201"/>
      <c r="AH9" s="201"/>
      <c r="AI9" s="201"/>
      <c r="AJ9" s="201"/>
      <c r="AK9" s="267"/>
      <c r="AL9" s="267"/>
      <c r="AM9" s="267"/>
      <c r="AN9" s="267"/>
      <c r="AO9" s="267"/>
      <c r="AP9" s="267"/>
      <c r="AQ9" s="267"/>
    </row>
    <row r="10" spans="1:43" ht="159" customHeight="1" x14ac:dyDescent="0.25">
      <c r="A10" s="237" t="s">
        <v>403</v>
      </c>
      <c r="B10" s="237" t="s">
        <v>337</v>
      </c>
      <c r="C10" s="238" t="s">
        <v>338</v>
      </c>
      <c r="D10" s="237" t="s">
        <v>351</v>
      </c>
      <c r="E10" s="237" t="s">
        <v>404</v>
      </c>
      <c r="F10" s="237" t="s">
        <v>405</v>
      </c>
      <c r="G10" s="260" t="s">
        <v>406</v>
      </c>
      <c r="H10" s="237" t="s">
        <v>355</v>
      </c>
      <c r="I10" s="215"/>
      <c r="J10" s="67"/>
      <c r="K10" s="210" t="s">
        <v>407</v>
      </c>
      <c r="L10" s="215"/>
      <c r="M10" s="215" t="s">
        <v>153</v>
      </c>
      <c r="N10" s="217" t="s">
        <v>408</v>
      </c>
      <c r="O10" s="215" t="s">
        <v>409</v>
      </c>
      <c r="P10" s="268"/>
      <c r="Q10" s="63">
        <v>2</v>
      </c>
      <c r="R10" s="63">
        <v>2.6</v>
      </c>
      <c r="S10" s="237" t="s">
        <v>410</v>
      </c>
      <c r="T10" s="260" t="s">
        <v>411</v>
      </c>
      <c r="U10" s="260" t="s">
        <v>412</v>
      </c>
      <c r="V10" s="237" t="s">
        <v>413</v>
      </c>
      <c r="W10" s="201"/>
      <c r="X10" s="201"/>
      <c r="Y10" s="201"/>
      <c r="Z10" s="201"/>
      <c r="AA10" s="125">
        <f>IF(OR(J10="Fail",ISBLANK(J10)),INDEX('Issue Code Table'!C:C,MATCH(N:N,'Issue Code Table'!A:A,0)),IF(M10="Critical",6,IF(M10="Significant",5,IF(M10="Moderate",3,2))))</f>
        <v>5</v>
      </c>
      <c r="AB10" s="201"/>
      <c r="AC10" s="201"/>
      <c r="AD10" s="201"/>
      <c r="AE10" s="201"/>
      <c r="AF10" s="201"/>
      <c r="AG10" s="201"/>
      <c r="AH10" s="201"/>
      <c r="AI10" s="201"/>
      <c r="AJ10" s="201"/>
      <c r="AK10" s="267"/>
      <c r="AL10" s="267"/>
      <c r="AM10" s="267"/>
      <c r="AN10" s="267"/>
      <c r="AO10" s="267"/>
      <c r="AP10" s="267"/>
      <c r="AQ10" s="267"/>
    </row>
    <row r="11" spans="1:43" ht="197.25" customHeight="1" x14ac:dyDescent="0.25">
      <c r="A11" s="237" t="s">
        <v>414</v>
      </c>
      <c r="B11" s="237" t="s">
        <v>337</v>
      </c>
      <c r="C11" s="238" t="s">
        <v>338</v>
      </c>
      <c r="D11" s="237" t="s">
        <v>351</v>
      </c>
      <c r="E11" s="237" t="s">
        <v>415</v>
      </c>
      <c r="F11" s="237" t="s">
        <v>416</v>
      </c>
      <c r="G11" s="260" t="s">
        <v>417</v>
      </c>
      <c r="H11" s="237" t="s">
        <v>418</v>
      </c>
      <c r="I11" s="215"/>
      <c r="J11" s="67"/>
      <c r="K11" s="210" t="s">
        <v>419</v>
      </c>
      <c r="L11" s="215"/>
      <c r="M11" s="215" t="s">
        <v>153</v>
      </c>
      <c r="N11" s="217" t="s">
        <v>357</v>
      </c>
      <c r="O11" s="215" t="s">
        <v>358</v>
      </c>
      <c r="P11" s="268"/>
      <c r="Q11" s="63">
        <v>2</v>
      </c>
      <c r="R11" s="63">
        <v>2.7</v>
      </c>
      <c r="S11" s="237" t="s">
        <v>420</v>
      </c>
      <c r="T11" s="260" t="s">
        <v>421</v>
      </c>
      <c r="U11" s="260" t="s">
        <v>422</v>
      </c>
      <c r="V11" s="237" t="s">
        <v>423</v>
      </c>
      <c r="W11" s="201"/>
      <c r="X11" s="201"/>
      <c r="Y11" s="201"/>
      <c r="Z11" s="201"/>
      <c r="AA11" s="125">
        <f>IF(OR(J11="Fail",ISBLANK(J11)),INDEX('Issue Code Table'!C:C,MATCH(N:N,'Issue Code Table'!A:A,0)),IF(M11="Critical",6,IF(M11="Significant",5,IF(M11="Moderate",3,2))))</f>
        <v>5</v>
      </c>
      <c r="AB11" s="201"/>
      <c r="AC11" s="201"/>
      <c r="AD11" s="201"/>
      <c r="AE11" s="201"/>
      <c r="AF11" s="201"/>
      <c r="AG11" s="201"/>
      <c r="AH11" s="201"/>
      <c r="AI11" s="201"/>
      <c r="AJ11" s="201"/>
      <c r="AK11" s="267"/>
      <c r="AL11" s="267"/>
      <c r="AM11" s="267"/>
      <c r="AN11" s="267"/>
      <c r="AO11" s="267"/>
      <c r="AP11" s="267"/>
      <c r="AQ11" s="267"/>
    </row>
    <row r="12" spans="1:43" ht="158.25" customHeight="1" x14ac:dyDescent="0.25">
      <c r="A12" s="237" t="s">
        <v>424</v>
      </c>
      <c r="B12" s="237" t="s">
        <v>337</v>
      </c>
      <c r="C12" s="238" t="s">
        <v>338</v>
      </c>
      <c r="D12" s="237" t="s">
        <v>351</v>
      </c>
      <c r="E12" s="237" t="s">
        <v>425</v>
      </c>
      <c r="F12" s="237" t="s">
        <v>426</v>
      </c>
      <c r="G12" s="260" t="s">
        <v>427</v>
      </c>
      <c r="H12" s="237" t="s">
        <v>355</v>
      </c>
      <c r="I12" s="215"/>
      <c r="J12" s="67"/>
      <c r="K12" s="210" t="s">
        <v>428</v>
      </c>
      <c r="L12" s="215"/>
      <c r="M12" s="215" t="s">
        <v>153</v>
      </c>
      <c r="N12" s="217" t="s">
        <v>357</v>
      </c>
      <c r="O12" s="215" t="s">
        <v>358</v>
      </c>
      <c r="P12" s="268"/>
      <c r="Q12" s="63">
        <v>2</v>
      </c>
      <c r="R12" s="63">
        <v>2.8</v>
      </c>
      <c r="S12" s="237" t="s">
        <v>429</v>
      </c>
      <c r="T12" s="260" t="s">
        <v>430</v>
      </c>
      <c r="U12" s="260" t="s">
        <v>431</v>
      </c>
      <c r="V12" s="237" t="s">
        <v>432</v>
      </c>
      <c r="W12" s="201"/>
      <c r="X12" s="201"/>
      <c r="Y12" s="201"/>
      <c r="Z12" s="201"/>
      <c r="AA12" s="125">
        <f>IF(OR(J12="Fail",ISBLANK(J12)),INDEX('Issue Code Table'!C:C,MATCH(N:N,'Issue Code Table'!A:A,0)),IF(M12="Critical",6,IF(M12="Significant",5,IF(M12="Moderate",3,2))))</f>
        <v>5</v>
      </c>
      <c r="AB12" s="201"/>
      <c r="AC12" s="201"/>
      <c r="AD12" s="201"/>
      <c r="AE12" s="201"/>
      <c r="AF12" s="201"/>
      <c r="AG12" s="201"/>
      <c r="AH12" s="201"/>
      <c r="AI12" s="201"/>
      <c r="AJ12" s="201"/>
      <c r="AK12" s="267"/>
      <c r="AL12" s="267"/>
      <c r="AM12" s="267"/>
      <c r="AN12" s="267"/>
      <c r="AO12" s="267"/>
      <c r="AP12" s="267"/>
      <c r="AQ12" s="267"/>
    </row>
    <row r="13" spans="1:43" ht="139.5" customHeight="1" x14ac:dyDescent="0.25">
      <c r="A13" s="237" t="s">
        <v>433</v>
      </c>
      <c r="B13" s="237" t="s">
        <v>382</v>
      </c>
      <c r="C13" s="238" t="s">
        <v>383</v>
      </c>
      <c r="D13" s="237" t="s">
        <v>351</v>
      </c>
      <c r="E13" s="237" t="s">
        <v>434</v>
      </c>
      <c r="F13" s="237" t="s">
        <v>435</v>
      </c>
      <c r="G13" s="260" t="s">
        <v>436</v>
      </c>
      <c r="H13" s="237" t="s">
        <v>355</v>
      </c>
      <c r="I13" s="215"/>
      <c r="J13" s="67"/>
      <c r="K13" s="210" t="s">
        <v>437</v>
      </c>
      <c r="L13" s="215"/>
      <c r="M13" s="215" t="s">
        <v>153</v>
      </c>
      <c r="N13" s="217" t="s">
        <v>357</v>
      </c>
      <c r="O13" s="215" t="s">
        <v>358</v>
      </c>
      <c r="P13" s="268"/>
      <c r="Q13" s="63">
        <v>2</v>
      </c>
      <c r="R13" s="63">
        <v>2.9</v>
      </c>
      <c r="S13" s="237" t="s">
        <v>438</v>
      </c>
      <c r="T13" s="260" t="s">
        <v>439</v>
      </c>
      <c r="U13" s="260" t="s">
        <v>440</v>
      </c>
      <c r="V13" s="237" t="s">
        <v>441</v>
      </c>
      <c r="W13" s="201"/>
      <c r="X13" s="201"/>
      <c r="Y13" s="201"/>
      <c r="Z13" s="201"/>
      <c r="AA13" s="125">
        <f>IF(OR(J13="Fail",ISBLANK(J13)),INDEX('Issue Code Table'!C:C,MATCH(N:N,'Issue Code Table'!A:A,0)),IF(M13="Critical",6,IF(M13="Significant",5,IF(M13="Moderate",3,2))))</f>
        <v>5</v>
      </c>
      <c r="AB13" s="201"/>
      <c r="AC13" s="201"/>
      <c r="AD13" s="201"/>
      <c r="AE13" s="201"/>
      <c r="AF13" s="201"/>
      <c r="AG13" s="201"/>
      <c r="AH13" s="201"/>
      <c r="AI13" s="201"/>
      <c r="AJ13" s="201"/>
      <c r="AK13" s="267"/>
      <c r="AL13" s="267"/>
      <c r="AM13" s="267"/>
      <c r="AN13" s="267"/>
      <c r="AO13" s="267"/>
      <c r="AP13" s="267"/>
      <c r="AQ13" s="267"/>
    </row>
    <row r="14" spans="1:43" ht="147" customHeight="1" x14ac:dyDescent="0.25">
      <c r="A14" s="237" t="s">
        <v>442</v>
      </c>
      <c r="B14" s="237" t="s">
        <v>337</v>
      </c>
      <c r="C14" s="238" t="s">
        <v>338</v>
      </c>
      <c r="D14" s="237" t="s">
        <v>139</v>
      </c>
      <c r="E14" s="237" t="s">
        <v>443</v>
      </c>
      <c r="F14" s="237" t="s">
        <v>444</v>
      </c>
      <c r="G14" s="260" t="s">
        <v>445</v>
      </c>
      <c r="H14" s="237" t="s">
        <v>446</v>
      </c>
      <c r="I14" s="215"/>
      <c r="J14" s="67"/>
      <c r="K14" s="215" t="s">
        <v>447</v>
      </c>
      <c r="L14" s="215"/>
      <c r="M14" s="215" t="s">
        <v>153</v>
      </c>
      <c r="N14" s="217" t="s">
        <v>388</v>
      </c>
      <c r="O14" s="215" t="s">
        <v>389</v>
      </c>
      <c r="P14" s="268"/>
      <c r="Q14" s="63">
        <v>2</v>
      </c>
      <c r="R14" s="77">
        <v>2.1</v>
      </c>
      <c r="S14" s="237" t="s">
        <v>448</v>
      </c>
      <c r="T14" s="260" t="s">
        <v>449</v>
      </c>
      <c r="U14" s="260" t="s">
        <v>450</v>
      </c>
      <c r="V14" s="237" t="s">
        <v>451</v>
      </c>
      <c r="W14" s="201"/>
      <c r="X14" s="201"/>
      <c r="Y14" s="201"/>
      <c r="Z14" s="201"/>
      <c r="AA14" s="125">
        <f>IF(OR(J14="Fail",ISBLANK(J14)),INDEX('Issue Code Table'!C:C,MATCH(N:N,'Issue Code Table'!A:A,0)),IF(M14="Critical",6,IF(M14="Significant",5,IF(M14="Moderate",3,2))))</f>
        <v>5</v>
      </c>
      <c r="AB14" s="201"/>
      <c r="AC14" s="201"/>
      <c r="AD14" s="201"/>
      <c r="AE14" s="201"/>
      <c r="AF14" s="201"/>
      <c r="AG14" s="201"/>
      <c r="AH14" s="201"/>
      <c r="AI14" s="201"/>
      <c r="AJ14" s="201"/>
      <c r="AK14" s="267"/>
      <c r="AL14" s="267"/>
      <c r="AM14" s="267"/>
      <c r="AN14" s="267"/>
      <c r="AO14" s="267"/>
      <c r="AP14" s="267"/>
      <c r="AQ14" s="267"/>
    </row>
    <row r="15" spans="1:43" ht="146.25" customHeight="1" x14ac:dyDescent="0.25">
      <c r="A15" s="237" t="s">
        <v>452</v>
      </c>
      <c r="B15" s="237" t="s">
        <v>453</v>
      </c>
      <c r="C15" s="238" t="s">
        <v>454</v>
      </c>
      <c r="D15" s="237" t="s">
        <v>139</v>
      </c>
      <c r="E15" s="237" t="s">
        <v>455</v>
      </c>
      <c r="F15" s="237" t="s">
        <v>456</v>
      </c>
      <c r="G15" s="260" t="s">
        <v>457</v>
      </c>
      <c r="H15" s="237" t="s">
        <v>458</v>
      </c>
      <c r="I15" s="215"/>
      <c r="J15" s="67"/>
      <c r="K15" s="215" t="s">
        <v>459</v>
      </c>
      <c r="L15" s="215"/>
      <c r="M15" s="215" t="s">
        <v>153</v>
      </c>
      <c r="N15" s="217" t="s">
        <v>460</v>
      </c>
      <c r="O15" s="215" t="s">
        <v>461</v>
      </c>
      <c r="P15" s="268"/>
      <c r="Q15" s="63">
        <v>2</v>
      </c>
      <c r="R15" s="63">
        <v>2.12</v>
      </c>
      <c r="S15" s="237" t="s">
        <v>462</v>
      </c>
      <c r="T15" s="260" t="s">
        <v>463</v>
      </c>
      <c r="U15" s="260" t="s">
        <v>464</v>
      </c>
      <c r="V15" s="237" t="s">
        <v>451</v>
      </c>
      <c r="W15" s="201"/>
      <c r="X15" s="201"/>
      <c r="Y15" s="201"/>
      <c r="Z15" s="201"/>
      <c r="AA15" s="125">
        <f>IF(OR(J15="Fail",ISBLANK(J15)),INDEX('Issue Code Table'!C:C,MATCH(N:N,'Issue Code Table'!A:A,0)),IF(M15="Critical",6,IF(M15="Significant",5,IF(M15="Moderate",3,2))))</f>
        <v>5</v>
      </c>
      <c r="AB15" s="201"/>
      <c r="AC15" s="201"/>
      <c r="AD15" s="201"/>
      <c r="AE15" s="201"/>
      <c r="AF15" s="201"/>
      <c r="AG15" s="201"/>
      <c r="AH15" s="201"/>
      <c r="AI15" s="201"/>
      <c r="AJ15" s="201"/>
      <c r="AK15" s="267"/>
      <c r="AL15" s="267"/>
      <c r="AM15" s="267"/>
      <c r="AN15" s="267"/>
      <c r="AO15" s="267"/>
      <c r="AP15" s="267"/>
      <c r="AQ15" s="267"/>
    </row>
    <row r="16" spans="1:43" ht="240.75" customHeight="1" x14ac:dyDescent="0.25">
      <c r="A16" s="237" t="s">
        <v>465</v>
      </c>
      <c r="B16" s="237" t="s">
        <v>453</v>
      </c>
      <c r="C16" s="238" t="s">
        <v>454</v>
      </c>
      <c r="D16" s="237" t="s">
        <v>139</v>
      </c>
      <c r="E16" s="237" t="s">
        <v>466</v>
      </c>
      <c r="F16" s="237" t="s">
        <v>467</v>
      </c>
      <c r="G16" s="260" t="s">
        <v>468</v>
      </c>
      <c r="H16" s="237" t="s">
        <v>469</v>
      </c>
      <c r="I16" s="215"/>
      <c r="J16" s="67"/>
      <c r="K16" s="215" t="s">
        <v>470</v>
      </c>
      <c r="L16" s="215"/>
      <c r="M16" s="215" t="s">
        <v>153</v>
      </c>
      <c r="N16" s="217" t="s">
        <v>471</v>
      </c>
      <c r="O16" s="215" t="s">
        <v>472</v>
      </c>
      <c r="P16" s="268"/>
      <c r="Q16" s="63">
        <v>2</v>
      </c>
      <c r="R16" s="63">
        <v>2.13</v>
      </c>
      <c r="S16" s="237" t="s">
        <v>473</v>
      </c>
      <c r="T16" s="260" t="s">
        <v>474</v>
      </c>
      <c r="U16" s="260" t="s">
        <v>475</v>
      </c>
      <c r="V16" s="237" t="s">
        <v>476</v>
      </c>
      <c r="W16" s="201"/>
      <c r="X16" s="201"/>
      <c r="Y16" s="201"/>
      <c r="Z16" s="201"/>
      <c r="AA16" s="125">
        <f>IF(OR(J16="Fail",ISBLANK(J16)),INDEX('Issue Code Table'!C:C,MATCH(N:N,'Issue Code Table'!A:A,0)),IF(M16="Critical",6,IF(M16="Significant",5,IF(M16="Moderate",3,2))))</f>
        <v>6</v>
      </c>
      <c r="AB16" s="201"/>
      <c r="AC16" s="201"/>
      <c r="AD16" s="201"/>
      <c r="AE16" s="201"/>
      <c r="AF16" s="201"/>
      <c r="AG16" s="201"/>
      <c r="AH16" s="201"/>
      <c r="AI16" s="201"/>
      <c r="AJ16" s="201"/>
      <c r="AK16" s="267"/>
      <c r="AL16" s="267"/>
      <c r="AM16" s="267"/>
      <c r="AN16" s="267"/>
      <c r="AO16" s="267"/>
      <c r="AP16" s="267"/>
      <c r="AQ16" s="267"/>
    </row>
    <row r="17" spans="1:27" ht="159.75" customHeight="1" x14ac:dyDescent="0.25">
      <c r="A17" s="237" t="s">
        <v>477</v>
      </c>
      <c r="B17" s="237" t="s">
        <v>148</v>
      </c>
      <c r="C17" s="238" t="s">
        <v>149</v>
      </c>
      <c r="D17" s="237" t="s">
        <v>139</v>
      </c>
      <c r="E17" s="237" t="s">
        <v>478</v>
      </c>
      <c r="F17" s="237" t="s">
        <v>467</v>
      </c>
      <c r="G17" s="260" t="s">
        <v>479</v>
      </c>
      <c r="H17" s="237" t="s">
        <v>480</v>
      </c>
      <c r="I17" s="215"/>
      <c r="J17" s="67"/>
      <c r="K17" s="215" t="s">
        <v>481</v>
      </c>
      <c r="L17" s="215"/>
      <c r="M17" s="215" t="s">
        <v>153</v>
      </c>
      <c r="N17" s="217" t="s">
        <v>471</v>
      </c>
      <c r="O17" s="215" t="s">
        <v>472</v>
      </c>
      <c r="P17" s="268"/>
      <c r="Q17" s="63">
        <v>2</v>
      </c>
      <c r="R17" s="63">
        <v>2.14</v>
      </c>
      <c r="S17" s="237" t="s">
        <v>482</v>
      </c>
      <c r="T17" s="260" t="s">
        <v>483</v>
      </c>
      <c r="U17" s="260" t="s">
        <v>484</v>
      </c>
      <c r="V17" s="237" t="s">
        <v>476</v>
      </c>
      <c r="W17" s="201"/>
      <c r="X17" s="201"/>
      <c r="Y17" s="201"/>
      <c r="Z17" s="201"/>
      <c r="AA17" s="125">
        <f>IF(OR(J17="Fail",ISBLANK(J17)),INDEX('Issue Code Table'!C:C,MATCH(N:N,'Issue Code Table'!A:A,0)),IF(M17="Critical",6,IF(M17="Significant",5,IF(M17="Moderate",3,2))))</f>
        <v>6</v>
      </c>
    </row>
    <row r="18" spans="1:27" ht="153" customHeight="1" x14ac:dyDescent="0.25">
      <c r="A18" s="237" t="s">
        <v>485</v>
      </c>
      <c r="B18" s="237" t="s">
        <v>148</v>
      </c>
      <c r="C18" s="238" t="s">
        <v>149</v>
      </c>
      <c r="D18" s="237" t="s">
        <v>139</v>
      </c>
      <c r="E18" s="237" t="s">
        <v>486</v>
      </c>
      <c r="F18" s="237" t="s">
        <v>487</v>
      </c>
      <c r="G18" s="260" t="s">
        <v>488</v>
      </c>
      <c r="H18" s="237" t="s">
        <v>489</v>
      </c>
      <c r="I18" s="215"/>
      <c r="J18" s="67"/>
      <c r="K18" s="210" t="s">
        <v>490</v>
      </c>
      <c r="L18" s="215"/>
      <c r="M18" s="215" t="s">
        <v>153</v>
      </c>
      <c r="N18" s="217" t="s">
        <v>388</v>
      </c>
      <c r="O18" s="215" t="s">
        <v>389</v>
      </c>
      <c r="P18" s="268"/>
      <c r="Q18" s="63">
        <v>2</v>
      </c>
      <c r="R18" s="63">
        <v>2.15</v>
      </c>
      <c r="S18" s="237" t="s">
        <v>491</v>
      </c>
      <c r="T18" s="260" t="s">
        <v>492</v>
      </c>
      <c r="U18" s="260" t="s">
        <v>493</v>
      </c>
      <c r="V18" s="237" t="s">
        <v>494</v>
      </c>
      <c r="W18" s="201"/>
      <c r="X18" s="201"/>
      <c r="Y18" s="201"/>
      <c r="Z18" s="201"/>
      <c r="AA18" s="125">
        <f>IF(OR(J18="Fail",ISBLANK(J18)),INDEX('Issue Code Table'!C:C,MATCH(N:N,'Issue Code Table'!A:A,0)),IF(M18="Critical",6,IF(M18="Significant",5,IF(M18="Moderate",3,2))))</f>
        <v>5</v>
      </c>
    </row>
    <row r="19" spans="1:27" ht="171.75" customHeight="1" x14ac:dyDescent="0.25">
      <c r="A19" s="237" t="s">
        <v>495</v>
      </c>
      <c r="B19" s="258" t="s">
        <v>166</v>
      </c>
      <c r="C19" s="238" t="s">
        <v>496</v>
      </c>
      <c r="D19" s="237" t="s">
        <v>139</v>
      </c>
      <c r="E19" s="237" t="s">
        <v>497</v>
      </c>
      <c r="F19" s="237" t="s">
        <v>498</v>
      </c>
      <c r="G19" s="260" t="s">
        <v>499</v>
      </c>
      <c r="H19" s="237" t="s">
        <v>500</v>
      </c>
      <c r="I19" s="215"/>
      <c r="J19" s="67"/>
      <c r="K19" s="220" t="s">
        <v>501</v>
      </c>
      <c r="L19" s="215" t="s">
        <v>502</v>
      </c>
      <c r="M19" s="215" t="s">
        <v>153</v>
      </c>
      <c r="N19" s="217" t="s">
        <v>503</v>
      </c>
      <c r="O19" s="215" t="s">
        <v>504</v>
      </c>
      <c r="P19" s="268"/>
      <c r="Q19" s="63">
        <v>3</v>
      </c>
      <c r="R19" s="63">
        <v>3.1</v>
      </c>
      <c r="S19" s="237" t="s">
        <v>505</v>
      </c>
      <c r="T19" s="260" t="s">
        <v>506</v>
      </c>
      <c r="U19" s="260" t="s">
        <v>2256</v>
      </c>
      <c r="V19" s="237" t="s">
        <v>508</v>
      </c>
      <c r="W19" s="201"/>
      <c r="X19" s="201"/>
      <c r="Y19" s="201"/>
      <c r="Z19" s="201"/>
      <c r="AA19" s="125">
        <f>IF(OR(J19="Fail",ISBLANK(J19)),INDEX('Issue Code Table'!C:C,MATCH(N:N,'Issue Code Table'!A:A,0)),IF(M19="Critical",6,IF(M19="Significant",5,IF(M19="Moderate",3,2))))</f>
        <v>6</v>
      </c>
    </row>
    <row r="20" spans="1:27" ht="139.5" customHeight="1" x14ac:dyDescent="0.25">
      <c r="A20" s="237" t="s">
        <v>509</v>
      </c>
      <c r="B20" s="237" t="s">
        <v>382</v>
      </c>
      <c r="C20" s="238" t="s">
        <v>383</v>
      </c>
      <c r="D20" s="237" t="s">
        <v>351</v>
      </c>
      <c r="E20" s="237" t="s">
        <v>510</v>
      </c>
      <c r="F20" s="237" t="s">
        <v>511</v>
      </c>
      <c r="G20" s="260" t="s">
        <v>512</v>
      </c>
      <c r="H20" s="237" t="s">
        <v>513</v>
      </c>
      <c r="I20" s="215"/>
      <c r="J20" s="67"/>
      <c r="K20" s="215" t="s">
        <v>514</v>
      </c>
      <c r="L20" s="215"/>
      <c r="M20" s="215" t="s">
        <v>153</v>
      </c>
      <c r="N20" s="217" t="s">
        <v>515</v>
      </c>
      <c r="O20" s="215" t="s">
        <v>516</v>
      </c>
      <c r="P20" s="268"/>
      <c r="Q20" s="63">
        <v>3</v>
      </c>
      <c r="R20" s="63">
        <v>3.2</v>
      </c>
      <c r="S20" s="237" t="s">
        <v>517</v>
      </c>
      <c r="T20" s="260" t="s">
        <v>518</v>
      </c>
      <c r="U20" s="260" t="s">
        <v>519</v>
      </c>
      <c r="V20" s="237" t="s">
        <v>476</v>
      </c>
      <c r="W20" s="201"/>
      <c r="X20" s="201"/>
      <c r="Y20" s="201"/>
      <c r="Z20" s="201"/>
      <c r="AA20" s="125">
        <f>IF(OR(J20="Fail",ISBLANK(J20)),INDEX('Issue Code Table'!C:C,MATCH(N:N,'Issue Code Table'!A:A,0)),IF(M20="Critical",6,IF(M20="Significant",5,IF(M20="Moderate",3,2))))</f>
        <v>5</v>
      </c>
    </row>
    <row r="21" spans="1:27" ht="103.5" customHeight="1" x14ac:dyDescent="0.25">
      <c r="A21" s="237" t="s">
        <v>520</v>
      </c>
      <c r="B21" s="237" t="s">
        <v>382</v>
      </c>
      <c r="C21" s="238" t="s">
        <v>383</v>
      </c>
      <c r="D21" s="237" t="s">
        <v>139</v>
      </c>
      <c r="E21" s="237" t="s">
        <v>521</v>
      </c>
      <c r="F21" s="237" t="s">
        <v>522</v>
      </c>
      <c r="G21" s="260" t="s">
        <v>523</v>
      </c>
      <c r="H21" s="237" t="s">
        <v>524</v>
      </c>
      <c r="I21" s="215"/>
      <c r="J21" s="67"/>
      <c r="K21" s="215" t="s">
        <v>525</v>
      </c>
      <c r="L21" s="215"/>
      <c r="M21" s="215" t="s">
        <v>153</v>
      </c>
      <c r="N21" s="217" t="s">
        <v>526</v>
      </c>
      <c r="O21" s="215" t="s">
        <v>527</v>
      </c>
      <c r="P21" s="268"/>
      <c r="Q21" s="63">
        <v>3</v>
      </c>
      <c r="R21" s="63">
        <v>3.3</v>
      </c>
      <c r="S21" s="237" t="s">
        <v>528</v>
      </c>
      <c r="T21" s="260" t="s">
        <v>529</v>
      </c>
      <c r="U21" s="260" t="s">
        <v>530</v>
      </c>
      <c r="V21" s="237" t="s">
        <v>531</v>
      </c>
      <c r="W21" s="201"/>
      <c r="X21" s="201"/>
      <c r="Y21" s="201"/>
      <c r="Z21" s="201"/>
      <c r="AA21" s="125">
        <f>IF(OR(J21="Fail",ISBLANK(J21)),INDEX('Issue Code Table'!C:C,MATCH(N:N,'Issue Code Table'!A:A,0)),IF(M21="Critical",6,IF(M21="Significant",5,IF(M21="Moderate",3,2))))</f>
        <v>5</v>
      </c>
    </row>
    <row r="22" spans="1:27" ht="187.5" customHeight="1" x14ac:dyDescent="0.25">
      <c r="A22" s="237" t="s">
        <v>532</v>
      </c>
      <c r="B22" s="237" t="s">
        <v>182</v>
      </c>
      <c r="C22" s="238" t="s">
        <v>183</v>
      </c>
      <c r="D22" s="237" t="s">
        <v>139</v>
      </c>
      <c r="E22" s="237" t="s">
        <v>533</v>
      </c>
      <c r="F22" s="237" t="s">
        <v>534</v>
      </c>
      <c r="G22" s="260" t="s">
        <v>535</v>
      </c>
      <c r="H22" s="237" t="s">
        <v>536</v>
      </c>
      <c r="I22" s="215"/>
      <c r="J22" s="67"/>
      <c r="K22" s="210" t="s">
        <v>537</v>
      </c>
      <c r="L22" s="215"/>
      <c r="M22" s="215" t="s">
        <v>153</v>
      </c>
      <c r="N22" s="217" t="s">
        <v>538</v>
      </c>
      <c r="O22" s="215" t="s">
        <v>539</v>
      </c>
      <c r="P22" s="268"/>
      <c r="Q22" s="63">
        <v>4</v>
      </c>
      <c r="R22" s="63">
        <v>4.0999999999999996</v>
      </c>
      <c r="S22" s="237" t="s">
        <v>540</v>
      </c>
      <c r="T22" s="260" t="s">
        <v>541</v>
      </c>
      <c r="U22" s="260" t="s">
        <v>542</v>
      </c>
      <c r="V22" s="237" t="s">
        <v>543</v>
      </c>
      <c r="W22" s="201"/>
      <c r="X22" s="201"/>
      <c r="Y22" s="201"/>
      <c r="Z22" s="201"/>
      <c r="AA22" s="125">
        <f>IF(OR(J22="Fail",ISBLANK(J22)),INDEX('Issue Code Table'!C:C,MATCH(N:N,'Issue Code Table'!A:A,0)),IF(M22="Critical",6,IF(M22="Significant",5,IF(M22="Moderate",3,2))))</f>
        <v>5</v>
      </c>
    </row>
    <row r="23" spans="1:27" ht="205.5" customHeight="1" x14ac:dyDescent="0.25">
      <c r="A23" s="237" t="s">
        <v>544</v>
      </c>
      <c r="B23" s="237" t="s">
        <v>182</v>
      </c>
      <c r="C23" s="238" t="s">
        <v>183</v>
      </c>
      <c r="D23" s="237" t="s">
        <v>351</v>
      </c>
      <c r="E23" s="237" t="s">
        <v>545</v>
      </c>
      <c r="F23" s="237" t="s">
        <v>546</v>
      </c>
      <c r="G23" s="260" t="s">
        <v>547</v>
      </c>
      <c r="H23" s="237" t="s">
        <v>548</v>
      </c>
      <c r="I23" s="215"/>
      <c r="J23" s="67"/>
      <c r="K23" s="210" t="s">
        <v>549</v>
      </c>
      <c r="L23" s="215"/>
      <c r="M23" s="215" t="s">
        <v>153</v>
      </c>
      <c r="N23" s="217" t="s">
        <v>201</v>
      </c>
      <c r="O23" s="215" t="s">
        <v>202</v>
      </c>
      <c r="P23" s="268"/>
      <c r="Q23" s="63">
        <v>4</v>
      </c>
      <c r="R23" s="63">
        <v>4.2</v>
      </c>
      <c r="S23" s="237" t="s">
        <v>550</v>
      </c>
      <c r="T23" s="260" t="s">
        <v>551</v>
      </c>
      <c r="U23" s="260" t="s">
        <v>552</v>
      </c>
      <c r="V23" s="237" t="s">
        <v>553</v>
      </c>
      <c r="W23" s="201"/>
      <c r="X23" s="201"/>
      <c r="Y23" s="201"/>
      <c r="Z23" s="201"/>
      <c r="AA23" s="125">
        <f>IF(OR(J23="Fail",ISBLANK(J23)),INDEX('Issue Code Table'!C:C,MATCH(N:N,'Issue Code Table'!A:A,0)),IF(M23="Critical",6,IF(M23="Significant",5,IF(M23="Moderate",3,2))))</f>
        <v>5</v>
      </c>
    </row>
    <row r="24" spans="1:27" ht="213" customHeight="1" x14ac:dyDescent="0.25">
      <c r="A24" s="237" t="s">
        <v>554</v>
      </c>
      <c r="B24" s="237" t="s">
        <v>182</v>
      </c>
      <c r="C24" s="238" t="s">
        <v>183</v>
      </c>
      <c r="D24" s="237" t="s">
        <v>351</v>
      </c>
      <c r="E24" s="237" t="s">
        <v>555</v>
      </c>
      <c r="F24" s="237" t="s">
        <v>556</v>
      </c>
      <c r="G24" s="260" t="s">
        <v>557</v>
      </c>
      <c r="H24" s="237" t="s">
        <v>558</v>
      </c>
      <c r="I24" s="215"/>
      <c r="J24" s="67"/>
      <c r="K24" s="210" t="s">
        <v>559</v>
      </c>
      <c r="L24" s="215"/>
      <c r="M24" s="215" t="s">
        <v>162</v>
      </c>
      <c r="N24" s="217" t="s">
        <v>194</v>
      </c>
      <c r="O24" s="215" t="s">
        <v>195</v>
      </c>
      <c r="P24" s="268"/>
      <c r="Q24" s="63">
        <v>4</v>
      </c>
      <c r="R24" s="63">
        <v>4.3</v>
      </c>
      <c r="S24" s="237" t="s">
        <v>560</v>
      </c>
      <c r="T24" s="260" t="s">
        <v>561</v>
      </c>
      <c r="U24" s="260" t="s">
        <v>562</v>
      </c>
      <c r="V24" s="237"/>
      <c r="W24" s="201"/>
      <c r="X24" s="201"/>
      <c r="Y24" s="201"/>
      <c r="Z24" s="201"/>
      <c r="AA24" s="125">
        <f>IF(OR(J24="Fail",ISBLANK(J24)),INDEX('Issue Code Table'!C:C,MATCH(N:N,'Issue Code Table'!A:A,0)),IF(M24="Critical",6,IF(M24="Significant",5,IF(M24="Moderate",3,2))))</f>
        <v>4</v>
      </c>
    </row>
    <row r="25" spans="1:27" ht="212.5" x14ac:dyDescent="0.25">
      <c r="A25" s="237" t="s">
        <v>563</v>
      </c>
      <c r="B25" s="237" t="s">
        <v>272</v>
      </c>
      <c r="C25" s="238" t="s">
        <v>273</v>
      </c>
      <c r="D25" s="237" t="s">
        <v>351</v>
      </c>
      <c r="E25" s="237" t="s">
        <v>564</v>
      </c>
      <c r="F25" s="237" t="s">
        <v>565</v>
      </c>
      <c r="G25" s="260" t="s">
        <v>566</v>
      </c>
      <c r="H25" s="237" t="s">
        <v>567</v>
      </c>
      <c r="I25" s="215"/>
      <c r="J25" s="67"/>
      <c r="K25" s="210" t="s">
        <v>568</v>
      </c>
      <c r="L25" s="215" t="s">
        <v>569</v>
      </c>
      <c r="M25" s="215" t="s">
        <v>162</v>
      </c>
      <c r="N25" s="217" t="s">
        <v>570</v>
      </c>
      <c r="O25" s="215" t="s">
        <v>571</v>
      </c>
      <c r="P25" s="268"/>
      <c r="Q25" s="63">
        <v>5</v>
      </c>
      <c r="R25" s="63">
        <v>5.0999999999999996</v>
      </c>
      <c r="S25" s="237" t="s">
        <v>572</v>
      </c>
      <c r="T25" s="260" t="s">
        <v>573</v>
      </c>
      <c r="U25" s="260" t="s">
        <v>574</v>
      </c>
      <c r="V25" s="237"/>
      <c r="W25" s="201"/>
      <c r="X25" s="201"/>
      <c r="Y25" s="201"/>
      <c r="Z25" s="201"/>
      <c r="AA25" s="125">
        <f>IF(OR(J25="Fail",ISBLANK(J25)),INDEX('Issue Code Table'!C:C,MATCH(N:N,'Issue Code Table'!A:A,0)),IF(M25="Critical",6,IF(M25="Significant",5,IF(M25="Moderate",3,2))))</f>
        <v>2</v>
      </c>
    </row>
    <row r="26" spans="1:27" ht="246" customHeight="1" x14ac:dyDescent="0.25">
      <c r="A26" s="237" t="s">
        <v>575</v>
      </c>
      <c r="B26" s="237" t="s">
        <v>576</v>
      </c>
      <c r="C26" s="238" t="s">
        <v>577</v>
      </c>
      <c r="D26" s="237" t="s">
        <v>351</v>
      </c>
      <c r="E26" s="237" t="s">
        <v>578</v>
      </c>
      <c r="F26" s="237" t="s">
        <v>579</v>
      </c>
      <c r="G26" s="260" t="s">
        <v>580</v>
      </c>
      <c r="H26" s="237" t="s">
        <v>581</v>
      </c>
      <c r="I26" s="215"/>
      <c r="J26" s="67"/>
      <c r="K26" s="210" t="s">
        <v>582</v>
      </c>
      <c r="L26" s="215"/>
      <c r="M26" s="215" t="s">
        <v>162</v>
      </c>
      <c r="N26" s="217" t="s">
        <v>583</v>
      </c>
      <c r="O26" s="215" t="s">
        <v>584</v>
      </c>
      <c r="P26" s="268"/>
      <c r="Q26" s="63">
        <v>5</v>
      </c>
      <c r="R26" s="63">
        <v>5.2</v>
      </c>
      <c r="S26" s="237" t="s">
        <v>585</v>
      </c>
      <c r="T26" s="260" t="s">
        <v>586</v>
      </c>
      <c r="U26" s="260" t="s">
        <v>587</v>
      </c>
      <c r="V26" s="237"/>
      <c r="W26" s="201"/>
      <c r="X26" s="201"/>
      <c r="Y26" s="201"/>
      <c r="Z26" s="201"/>
      <c r="AA26" s="125">
        <f>IF(OR(J26="Fail",ISBLANK(J26)),INDEX('Issue Code Table'!C:C,MATCH(N:N,'Issue Code Table'!A:A,0)),IF(M26="Critical",6,IF(M26="Significant",5,IF(M26="Moderate",3,2))))</f>
        <v>5</v>
      </c>
    </row>
    <row r="27" spans="1:27" ht="409.5" x14ac:dyDescent="0.25">
      <c r="A27" s="237" t="s">
        <v>588</v>
      </c>
      <c r="B27" s="237" t="s">
        <v>248</v>
      </c>
      <c r="C27" s="238" t="s">
        <v>249</v>
      </c>
      <c r="D27" s="237" t="s">
        <v>351</v>
      </c>
      <c r="E27" s="237" t="s">
        <v>589</v>
      </c>
      <c r="F27" s="237" t="s">
        <v>590</v>
      </c>
      <c r="G27" s="260" t="s">
        <v>591</v>
      </c>
      <c r="H27" s="237" t="s">
        <v>592</v>
      </c>
      <c r="I27" s="215"/>
      <c r="J27" s="67"/>
      <c r="K27" s="215" t="s">
        <v>593</v>
      </c>
      <c r="L27" s="215"/>
      <c r="M27" s="215" t="s">
        <v>153</v>
      </c>
      <c r="N27" s="217" t="s">
        <v>594</v>
      </c>
      <c r="O27" s="215" t="s">
        <v>595</v>
      </c>
      <c r="P27" s="268"/>
      <c r="Q27" s="63">
        <v>5</v>
      </c>
      <c r="R27" s="63">
        <v>5.3</v>
      </c>
      <c r="S27" s="237" t="s">
        <v>596</v>
      </c>
      <c r="T27" s="260" t="s">
        <v>597</v>
      </c>
      <c r="U27" s="260" t="s">
        <v>598</v>
      </c>
      <c r="V27" s="237" t="s">
        <v>599</v>
      </c>
      <c r="W27" s="201"/>
      <c r="X27" s="201"/>
      <c r="Y27" s="201"/>
      <c r="Z27" s="201"/>
      <c r="AA27" s="125">
        <f>IF(OR(J27="Fail",ISBLANK(J27)),INDEX('Issue Code Table'!C:C,MATCH(N:N,'Issue Code Table'!A:A,0)),IF(M27="Critical",6,IF(M27="Significant",5,IF(M27="Moderate",3,2))))</f>
        <v>5</v>
      </c>
    </row>
    <row r="28" spans="1:27" ht="207.75" customHeight="1" x14ac:dyDescent="0.25">
      <c r="A28" s="237" t="s">
        <v>600</v>
      </c>
      <c r="B28" s="237" t="s">
        <v>601</v>
      </c>
      <c r="C28" s="238" t="s">
        <v>602</v>
      </c>
      <c r="D28" s="237" t="s">
        <v>139</v>
      </c>
      <c r="E28" s="237" t="s">
        <v>603</v>
      </c>
      <c r="F28" s="237" t="s">
        <v>604</v>
      </c>
      <c r="G28" s="260" t="s">
        <v>605</v>
      </c>
      <c r="H28" s="246" t="s">
        <v>606</v>
      </c>
      <c r="I28" s="215"/>
      <c r="J28" s="67"/>
      <c r="K28" s="215" t="s">
        <v>607</v>
      </c>
      <c r="L28" s="221"/>
      <c r="M28" s="215" t="s">
        <v>153</v>
      </c>
      <c r="N28" s="217" t="s">
        <v>608</v>
      </c>
      <c r="O28" s="215" t="s">
        <v>609</v>
      </c>
      <c r="P28" s="268"/>
      <c r="Q28" s="63">
        <v>6</v>
      </c>
      <c r="R28" s="63">
        <v>6.1</v>
      </c>
      <c r="S28" s="237" t="s">
        <v>610</v>
      </c>
      <c r="T28" s="260" t="s">
        <v>611</v>
      </c>
      <c r="U28" s="260" t="s">
        <v>612</v>
      </c>
      <c r="V28" s="237" t="s">
        <v>613</v>
      </c>
      <c r="W28" s="201"/>
      <c r="X28" s="201"/>
      <c r="Y28" s="201"/>
      <c r="Z28" s="201"/>
      <c r="AA28" s="125">
        <f>IF(OR(J28="Fail",ISBLANK(J28)),INDEX('Issue Code Table'!C:C,MATCH(N:N,'Issue Code Table'!A:A,0)),IF(M28="Critical",6,IF(M28="Significant",5,IF(M28="Moderate",3,2))))</f>
        <v>2</v>
      </c>
    </row>
    <row r="29" spans="1:27" ht="230.25" customHeight="1" x14ac:dyDescent="0.25">
      <c r="A29" s="237" t="s">
        <v>614</v>
      </c>
      <c r="B29" s="237" t="s">
        <v>219</v>
      </c>
      <c r="C29" s="238" t="s">
        <v>220</v>
      </c>
      <c r="D29" s="237" t="s">
        <v>351</v>
      </c>
      <c r="E29" s="237" t="s">
        <v>615</v>
      </c>
      <c r="F29" s="237" t="s">
        <v>616</v>
      </c>
      <c r="G29" s="260" t="s">
        <v>617</v>
      </c>
      <c r="H29" s="237" t="s">
        <v>618</v>
      </c>
      <c r="I29" s="215"/>
      <c r="J29" s="67"/>
      <c r="K29" s="215" t="s">
        <v>619</v>
      </c>
      <c r="L29" s="215"/>
      <c r="M29" s="215" t="s">
        <v>153</v>
      </c>
      <c r="N29" s="217" t="s">
        <v>357</v>
      </c>
      <c r="O29" s="215" t="s">
        <v>358</v>
      </c>
      <c r="P29" s="268"/>
      <c r="Q29" s="63">
        <v>6</v>
      </c>
      <c r="R29" s="63">
        <v>6.2</v>
      </c>
      <c r="S29" s="237" t="s">
        <v>620</v>
      </c>
      <c r="T29" s="260" t="s">
        <v>621</v>
      </c>
      <c r="U29" s="260" t="s">
        <v>622</v>
      </c>
      <c r="V29" s="237" t="s">
        <v>623</v>
      </c>
      <c r="W29" s="201"/>
      <c r="X29" s="201"/>
      <c r="Y29" s="201"/>
      <c r="Z29" s="201"/>
      <c r="AA29" s="125">
        <f>IF(OR(J29="Fail",ISBLANK(J29)),INDEX('Issue Code Table'!C:C,MATCH(N:N,'Issue Code Table'!A:A,0)),IF(M29="Critical",6,IF(M29="Significant",5,IF(M29="Moderate",3,2))))</f>
        <v>5</v>
      </c>
    </row>
    <row r="30" spans="1:27" ht="12" customHeight="1" x14ac:dyDescent="0.35">
      <c r="A30" s="126"/>
      <c r="B30" s="126"/>
      <c r="C30" s="126"/>
      <c r="D30" s="126"/>
      <c r="E30" s="126"/>
      <c r="F30" s="126"/>
      <c r="G30" s="126"/>
      <c r="H30" s="126"/>
      <c r="I30" s="126"/>
      <c r="J30" s="126"/>
      <c r="K30" s="126"/>
      <c r="L30" s="126"/>
      <c r="M30" s="126"/>
      <c r="N30" s="126"/>
      <c r="O30" s="126"/>
      <c r="P30" s="126"/>
      <c r="Q30" s="126"/>
      <c r="R30" s="126"/>
      <c r="S30" s="126"/>
      <c r="T30" s="126"/>
      <c r="U30" s="126"/>
      <c r="V30" s="126"/>
      <c r="W30" s="201"/>
      <c r="X30" s="201"/>
      <c r="Y30" s="102"/>
      <c r="Z30" s="102"/>
      <c r="AA30" s="126"/>
    </row>
    <row r="31" spans="1:27" hidden="1" x14ac:dyDescent="0.35">
      <c r="A31" s="267"/>
      <c r="B31" s="267"/>
      <c r="C31" s="269"/>
      <c r="D31" s="267"/>
      <c r="E31" s="267"/>
      <c r="F31" s="267"/>
      <c r="G31" s="267"/>
      <c r="H31" s="267"/>
      <c r="I31" s="68" t="s">
        <v>58</v>
      </c>
      <c r="J31" s="267"/>
      <c r="K31" s="267"/>
      <c r="L31" s="267"/>
      <c r="M31" s="267"/>
      <c r="N31" s="267"/>
      <c r="O31" s="267"/>
      <c r="P31" s="267"/>
      <c r="Q31" s="267"/>
      <c r="R31" s="267"/>
      <c r="S31" s="267"/>
      <c r="T31" s="267"/>
      <c r="U31" s="201"/>
      <c r="X31" s="201"/>
      <c r="Y31" s="201"/>
      <c r="Z31" s="201"/>
      <c r="AA31" s="126"/>
    </row>
    <row r="32" spans="1:27" hidden="1" x14ac:dyDescent="0.35">
      <c r="A32" s="267"/>
      <c r="B32" s="267"/>
      <c r="C32" s="269"/>
      <c r="D32" s="267"/>
      <c r="E32" s="267"/>
      <c r="F32" s="267"/>
      <c r="G32" s="267"/>
      <c r="H32" s="267"/>
      <c r="I32" s="68" t="s">
        <v>59</v>
      </c>
      <c r="J32" s="267"/>
      <c r="K32" s="267"/>
      <c r="L32" s="267"/>
      <c r="M32" s="267"/>
      <c r="N32" s="267"/>
      <c r="O32" s="267"/>
      <c r="P32" s="267"/>
      <c r="Q32" s="267"/>
      <c r="R32" s="267"/>
      <c r="S32" s="267"/>
      <c r="T32" s="267"/>
      <c r="U32" s="201"/>
      <c r="X32" s="201"/>
      <c r="Y32" s="201"/>
      <c r="Z32" s="201"/>
    </row>
    <row r="33" spans="3:27" hidden="1" x14ac:dyDescent="0.35">
      <c r="C33" s="269"/>
      <c r="D33" s="267"/>
      <c r="E33" s="267"/>
      <c r="F33" s="267"/>
      <c r="G33" s="267"/>
      <c r="H33" s="267"/>
      <c r="I33" s="68" t="s">
        <v>47</v>
      </c>
      <c r="J33" s="267"/>
      <c r="K33" s="267"/>
      <c r="L33" s="267"/>
      <c r="M33" s="267"/>
      <c r="N33" s="267"/>
      <c r="O33" s="267"/>
      <c r="P33" s="267"/>
      <c r="Q33" s="267"/>
      <c r="R33" s="267"/>
      <c r="S33" s="267"/>
      <c r="T33" s="267"/>
      <c r="U33" s="201"/>
      <c r="X33" s="201"/>
      <c r="Y33" s="201"/>
      <c r="Z33" s="201"/>
    </row>
    <row r="34" spans="3:27" hidden="1" x14ac:dyDescent="0.35">
      <c r="C34" s="269"/>
      <c r="D34" s="267"/>
      <c r="E34" s="267"/>
      <c r="F34" s="267"/>
      <c r="G34" s="267"/>
      <c r="H34" s="267"/>
      <c r="I34" s="68" t="s">
        <v>309</v>
      </c>
      <c r="J34" s="267"/>
      <c r="K34" s="267"/>
      <c r="L34" s="267"/>
      <c r="M34" s="267"/>
      <c r="N34" s="267"/>
      <c r="O34" s="267"/>
      <c r="P34" s="267"/>
      <c r="Q34" s="267"/>
      <c r="R34" s="267"/>
      <c r="S34" s="267"/>
      <c r="T34" s="267"/>
      <c r="U34" s="201"/>
      <c r="X34" s="201"/>
      <c r="Y34" s="201"/>
      <c r="Z34" s="201"/>
    </row>
    <row r="35" spans="3:27" hidden="1" x14ac:dyDescent="0.35">
      <c r="C35" s="269"/>
      <c r="D35" s="267"/>
      <c r="E35" s="267"/>
      <c r="F35" s="267"/>
      <c r="G35" s="267"/>
      <c r="H35" s="267"/>
      <c r="I35" s="267"/>
      <c r="J35" s="267"/>
      <c r="K35" s="267"/>
      <c r="L35" s="267"/>
      <c r="M35" s="267"/>
      <c r="N35" s="267"/>
      <c r="O35" s="267"/>
      <c r="P35" s="267"/>
      <c r="Q35" s="267"/>
      <c r="R35" s="267"/>
      <c r="S35" s="267"/>
      <c r="T35" s="267"/>
      <c r="U35" s="201"/>
      <c r="X35" s="201"/>
      <c r="Y35" s="201"/>
      <c r="Z35" s="201"/>
    </row>
    <row r="36" spans="3:27" hidden="1" x14ac:dyDescent="0.35">
      <c r="C36" s="269"/>
      <c r="D36" s="267"/>
      <c r="E36" s="267"/>
      <c r="F36" s="267"/>
      <c r="G36" s="267"/>
      <c r="H36" s="267"/>
      <c r="I36" s="68" t="s">
        <v>310</v>
      </c>
      <c r="J36" s="267"/>
      <c r="K36" s="267"/>
      <c r="L36" s="267"/>
      <c r="M36" s="267"/>
      <c r="N36" s="267"/>
      <c r="O36" s="267"/>
      <c r="P36" s="267"/>
      <c r="Q36" s="267"/>
      <c r="R36" s="267"/>
      <c r="S36" s="267"/>
      <c r="T36" s="267"/>
      <c r="U36" s="201"/>
      <c r="X36" s="201"/>
      <c r="Y36" s="201"/>
      <c r="Z36" s="201"/>
    </row>
    <row r="37" spans="3:27" hidden="1" x14ac:dyDescent="0.35">
      <c r="C37" s="269"/>
      <c r="D37" s="267"/>
      <c r="E37" s="267"/>
      <c r="F37" s="267"/>
      <c r="G37" s="267"/>
      <c r="H37" s="267"/>
      <c r="I37" s="68" t="s">
        <v>144</v>
      </c>
      <c r="J37" s="267"/>
      <c r="K37" s="267"/>
      <c r="L37" s="267"/>
      <c r="M37" s="267"/>
      <c r="N37" s="267"/>
      <c r="O37" s="267"/>
      <c r="P37" s="267"/>
      <c r="Q37" s="267"/>
      <c r="R37" s="267"/>
      <c r="S37" s="267"/>
      <c r="T37" s="267"/>
      <c r="U37" s="201"/>
      <c r="X37" s="201"/>
      <c r="Y37" s="201"/>
      <c r="Z37" s="201"/>
    </row>
    <row r="38" spans="3:27" hidden="1" x14ac:dyDescent="0.35">
      <c r="C38" s="269"/>
      <c r="D38" s="267"/>
      <c r="E38" s="267"/>
      <c r="F38" s="267"/>
      <c r="G38" s="267"/>
      <c r="H38" s="267"/>
      <c r="I38" s="68" t="s">
        <v>153</v>
      </c>
      <c r="J38" s="267"/>
      <c r="K38" s="267"/>
      <c r="L38" s="267"/>
      <c r="M38" s="267"/>
      <c r="N38" s="267"/>
      <c r="O38" s="267"/>
      <c r="P38" s="267"/>
      <c r="Q38" s="267"/>
      <c r="R38" s="267"/>
      <c r="S38" s="267"/>
      <c r="T38" s="267"/>
      <c r="U38" s="201"/>
      <c r="X38" s="201"/>
      <c r="Y38" s="201"/>
      <c r="Z38" s="201"/>
    </row>
    <row r="39" spans="3:27" hidden="1" x14ac:dyDescent="0.35">
      <c r="C39" s="269"/>
      <c r="D39" s="267"/>
      <c r="E39" s="267"/>
      <c r="F39" s="267"/>
      <c r="G39" s="267"/>
      <c r="H39" s="267"/>
      <c r="I39" s="68" t="s">
        <v>162</v>
      </c>
      <c r="J39" s="267"/>
      <c r="K39" s="267"/>
      <c r="L39" s="267"/>
      <c r="M39" s="267"/>
      <c r="N39" s="267"/>
      <c r="O39" s="267"/>
      <c r="P39" s="267"/>
      <c r="Q39" s="267"/>
      <c r="R39" s="267"/>
      <c r="S39" s="267"/>
      <c r="T39" s="267"/>
      <c r="U39" s="201"/>
      <c r="X39" s="201"/>
      <c r="Y39" s="201"/>
      <c r="Z39" s="201"/>
    </row>
    <row r="40" spans="3:27" hidden="1" x14ac:dyDescent="0.35">
      <c r="C40" s="269"/>
      <c r="D40" s="267"/>
      <c r="E40" s="267"/>
      <c r="F40" s="267"/>
      <c r="G40" s="267"/>
      <c r="H40" s="267"/>
      <c r="I40" s="68" t="s">
        <v>244</v>
      </c>
      <c r="J40" s="267"/>
      <c r="K40" s="267"/>
      <c r="L40" s="267"/>
      <c r="M40" s="267"/>
      <c r="N40" s="267"/>
      <c r="O40" s="267"/>
      <c r="P40" s="267"/>
      <c r="Q40" s="267"/>
      <c r="R40" s="267"/>
      <c r="S40" s="267"/>
      <c r="T40" s="267"/>
      <c r="U40" s="201"/>
      <c r="X40" s="201"/>
      <c r="Y40" s="201"/>
      <c r="Z40" s="201"/>
    </row>
    <row r="41" spans="3:27" s="200" customFormat="1" x14ac:dyDescent="0.35">
      <c r="C41" s="270"/>
      <c r="D41" s="201"/>
      <c r="E41" s="201"/>
      <c r="F41" s="201"/>
      <c r="G41" s="201"/>
      <c r="H41" s="201"/>
      <c r="I41" s="201"/>
      <c r="J41" s="201"/>
      <c r="K41" s="201"/>
      <c r="L41" s="201"/>
      <c r="M41" s="201"/>
      <c r="N41" s="201"/>
      <c r="O41" s="201"/>
      <c r="P41" s="201"/>
      <c r="Q41" s="201"/>
      <c r="R41" s="201"/>
      <c r="S41" s="201"/>
      <c r="T41" s="201"/>
      <c r="U41" s="201"/>
      <c r="V41" s="197"/>
      <c r="W41" s="197"/>
      <c r="X41" s="102"/>
      <c r="Y41" s="201"/>
      <c r="Z41" s="201"/>
      <c r="AA41" s="102"/>
    </row>
    <row r="42" spans="3:27" s="200" customFormat="1" x14ac:dyDescent="0.35">
      <c r="C42" s="270"/>
      <c r="D42" s="201"/>
      <c r="E42" s="201"/>
      <c r="F42" s="201"/>
      <c r="G42" s="201"/>
      <c r="H42" s="201"/>
      <c r="I42" s="201"/>
      <c r="J42" s="201"/>
      <c r="K42" s="201"/>
      <c r="L42" s="201"/>
      <c r="M42" s="201"/>
      <c r="N42" s="201"/>
      <c r="O42" s="201"/>
      <c r="P42" s="201"/>
      <c r="Q42" s="201"/>
      <c r="R42" s="201"/>
      <c r="S42" s="201"/>
      <c r="T42" s="201"/>
      <c r="U42" s="201"/>
      <c r="V42" s="197"/>
      <c r="W42" s="197"/>
      <c r="X42" s="102"/>
      <c r="Y42" s="201"/>
      <c r="Z42" s="201"/>
      <c r="AA42" s="102"/>
    </row>
    <row r="43" spans="3:27" s="200" customFormat="1" x14ac:dyDescent="0.35">
      <c r="C43" s="270"/>
      <c r="D43" s="201"/>
      <c r="E43" s="201"/>
      <c r="F43" s="201"/>
      <c r="G43" s="201"/>
      <c r="H43" s="201"/>
      <c r="I43" s="201"/>
      <c r="J43" s="201"/>
      <c r="K43" s="201"/>
      <c r="L43" s="201"/>
      <c r="M43" s="201"/>
      <c r="N43" s="201"/>
      <c r="O43" s="201"/>
      <c r="P43" s="201"/>
      <c r="Q43" s="201"/>
      <c r="R43" s="201"/>
      <c r="S43" s="201"/>
      <c r="T43" s="201"/>
      <c r="U43" s="201"/>
      <c r="V43" s="197"/>
      <c r="W43" s="197"/>
      <c r="X43" s="102"/>
      <c r="Y43" s="201"/>
      <c r="Z43" s="201"/>
      <c r="AA43" s="102"/>
    </row>
    <row r="44" spans="3:27" s="200" customFormat="1" x14ac:dyDescent="0.35">
      <c r="C44" s="270"/>
      <c r="D44" s="201"/>
      <c r="E44" s="201"/>
      <c r="F44" s="201"/>
      <c r="G44" s="201"/>
      <c r="H44" s="201"/>
      <c r="I44" s="201"/>
      <c r="J44" s="201"/>
      <c r="K44" s="201"/>
      <c r="L44" s="201"/>
      <c r="M44" s="201"/>
      <c r="N44" s="201"/>
      <c r="O44" s="201"/>
      <c r="P44" s="201"/>
      <c r="Q44" s="201"/>
      <c r="R44" s="201"/>
      <c r="S44" s="201"/>
      <c r="T44" s="201"/>
      <c r="U44" s="201"/>
      <c r="V44" s="197"/>
      <c r="W44" s="197"/>
      <c r="X44" s="102"/>
      <c r="Y44" s="201"/>
      <c r="Z44" s="201"/>
      <c r="AA44" s="102"/>
    </row>
    <row r="45" spans="3:27" s="200" customFormat="1" x14ac:dyDescent="0.35">
      <c r="C45" s="270"/>
      <c r="D45" s="201"/>
      <c r="E45" s="201"/>
      <c r="F45" s="201"/>
      <c r="G45" s="201"/>
      <c r="H45" s="201"/>
      <c r="I45" s="201"/>
      <c r="J45" s="201"/>
      <c r="K45" s="201"/>
      <c r="L45" s="201"/>
      <c r="M45" s="201"/>
      <c r="N45" s="201"/>
      <c r="O45" s="201"/>
      <c r="P45" s="201"/>
      <c r="Q45" s="201"/>
      <c r="R45" s="201"/>
      <c r="S45" s="201"/>
      <c r="T45" s="201"/>
      <c r="U45" s="201"/>
      <c r="V45" s="197"/>
      <c r="W45" s="197"/>
      <c r="X45" s="102"/>
      <c r="Y45" s="201"/>
      <c r="Z45" s="201"/>
      <c r="AA45" s="102"/>
    </row>
    <row r="46" spans="3:27" s="200" customFormat="1" x14ac:dyDescent="0.35">
      <c r="C46" s="270"/>
      <c r="D46" s="201"/>
      <c r="E46" s="201"/>
      <c r="F46" s="201"/>
      <c r="G46" s="201"/>
      <c r="H46" s="201"/>
      <c r="I46" s="201"/>
      <c r="J46" s="201"/>
      <c r="K46" s="201"/>
      <c r="L46" s="201"/>
      <c r="M46" s="201"/>
      <c r="N46" s="201"/>
      <c r="O46" s="201"/>
      <c r="P46" s="201"/>
      <c r="Q46" s="201"/>
      <c r="R46" s="201"/>
      <c r="S46" s="201"/>
      <c r="T46" s="201"/>
      <c r="U46" s="201"/>
      <c r="V46" s="197"/>
      <c r="W46" s="197"/>
      <c r="X46" s="102"/>
      <c r="Y46" s="201"/>
      <c r="Z46" s="201"/>
      <c r="AA46" s="102"/>
    </row>
    <row r="47" spans="3:27" s="200" customFormat="1" x14ac:dyDescent="0.35">
      <c r="C47" s="270"/>
      <c r="D47" s="201"/>
      <c r="E47" s="201"/>
      <c r="F47" s="201"/>
      <c r="G47" s="201"/>
      <c r="H47" s="201"/>
      <c r="I47" s="201"/>
      <c r="J47" s="201"/>
      <c r="K47" s="201"/>
      <c r="L47" s="201"/>
      <c r="M47" s="201"/>
      <c r="N47" s="201"/>
      <c r="O47" s="201"/>
      <c r="P47" s="201"/>
      <c r="Q47" s="201"/>
      <c r="R47" s="201"/>
      <c r="S47" s="201"/>
      <c r="T47" s="201"/>
      <c r="U47" s="201"/>
      <c r="V47" s="197"/>
      <c r="W47" s="197"/>
      <c r="X47" s="102"/>
      <c r="Y47" s="201"/>
      <c r="Z47" s="201"/>
      <c r="AA47" s="102"/>
    </row>
    <row r="48" spans="3:27" s="200" customFormat="1" x14ac:dyDescent="0.35">
      <c r="C48" s="270"/>
      <c r="D48" s="201"/>
      <c r="E48" s="201"/>
      <c r="F48" s="201"/>
      <c r="G48" s="201"/>
      <c r="H48" s="201"/>
      <c r="I48" s="201"/>
      <c r="J48" s="201"/>
      <c r="K48" s="201"/>
      <c r="L48" s="201"/>
      <c r="M48" s="201"/>
      <c r="N48" s="201"/>
      <c r="O48" s="201"/>
      <c r="P48" s="201"/>
      <c r="Q48" s="201"/>
      <c r="R48" s="201"/>
      <c r="S48" s="201"/>
      <c r="T48" s="201"/>
      <c r="U48" s="201"/>
      <c r="V48" s="197"/>
      <c r="W48" s="197"/>
      <c r="X48" s="102"/>
      <c r="Y48" s="201"/>
      <c r="Z48" s="201"/>
      <c r="AA48" s="102"/>
    </row>
    <row r="49" spans="3:27" s="200" customFormat="1" x14ac:dyDescent="0.35">
      <c r="C49" s="270"/>
      <c r="D49" s="201"/>
      <c r="E49" s="201"/>
      <c r="F49" s="201"/>
      <c r="G49" s="201"/>
      <c r="H49" s="201"/>
      <c r="I49" s="201"/>
      <c r="J49" s="201"/>
      <c r="K49" s="201"/>
      <c r="L49" s="201"/>
      <c r="M49" s="201"/>
      <c r="N49" s="201"/>
      <c r="O49" s="201"/>
      <c r="P49" s="201"/>
      <c r="Q49" s="201"/>
      <c r="R49" s="201"/>
      <c r="S49" s="201"/>
      <c r="T49" s="201"/>
      <c r="U49" s="201"/>
      <c r="V49" s="197"/>
      <c r="W49" s="197"/>
      <c r="X49" s="102"/>
      <c r="Y49" s="201"/>
      <c r="Z49" s="201"/>
      <c r="AA49" s="102"/>
    </row>
    <row r="50" spans="3:27" s="200" customFormat="1" x14ac:dyDescent="0.35">
      <c r="C50" s="270"/>
      <c r="D50" s="201"/>
      <c r="E50" s="201"/>
      <c r="F50" s="201"/>
      <c r="G50" s="201"/>
      <c r="H50" s="201"/>
      <c r="I50" s="201"/>
      <c r="J50" s="201"/>
      <c r="K50" s="201"/>
      <c r="L50" s="201"/>
      <c r="M50" s="201"/>
      <c r="N50" s="201"/>
      <c r="O50" s="201"/>
      <c r="P50" s="201"/>
      <c r="Q50" s="201"/>
      <c r="R50" s="201"/>
      <c r="S50" s="201"/>
      <c r="T50" s="201"/>
      <c r="U50" s="201"/>
      <c r="V50" s="197"/>
      <c r="W50" s="197"/>
      <c r="X50" s="102"/>
      <c r="Y50" s="201"/>
      <c r="Z50" s="201"/>
      <c r="AA50" s="102"/>
    </row>
    <row r="51" spans="3:27" s="200" customFormat="1" x14ac:dyDescent="0.35">
      <c r="C51" s="270"/>
      <c r="D51" s="201"/>
      <c r="E51" s="201"/>
      <c r="F51" s="201"/>
      <c r="G51" s="201"/>
      <c r="H51" s="201"/>
      <c r="I51" s="201"/>
      <c r="J51" s="201"/>
      <c r="K51" s="201"/>
      <c r="L51" s="201"/>
      <c r="M51" s="201"/>
      <c r="N51" s="201"/>
      <c r="O51" s="201"/>
      <c r="P51" s="201"/>
      <c r="Q51" s="201"/>
      <c r="R51" s="201"/>
      <c r="S51" s="201"/>
      <c r="T51" s="201"/>
      <c r="U51" s="201"/>
      <c r="V51" s="197"/>
      <c r="W51" s="197"/>
      <c r="X51" s="102"/>
      <c r="Y51" s="201"/>
      <c r="Z51" s="201"/>
      <c r="AA51" s="102"/>
    </row>
    <row r="52" spans="3:27" s="200" customFormat="1" x14ac:dyDescent="0.35">
      <c r="C52" s="270"/>
      <c r="D52" s="201"/>
      <c r="E52" s="201"/>
      <c r="F52" s="201"/>
      <c r="G52" s="201"/>
      <c r="H52" s="201"/>
      <c r="I52" s="201"/>
      <c r="J52" s="201"/>
      <c r="K52" s="201"/>
      <c r="L52" s="201"/>
      <c r="M52" s="201"/>
      <c r="N52" s="201"/>
      <c r="O52" s="201"/>
      <c r="P52" s="201"/>
      <c r="Q52" s="201"/>
      <c r="R52" s="201"/>
      <c r="S52" s="201"/>
      <c r="T52" s="201"/>
      <c r="U52" s="201"/>
      <c r="V52" s="197"/>
      <c r="W52" s="197"/>
      <c r="X52" s="102"/>
      <c r="Y52" s="201"/>
      <c r="Z52" s="201"/>
      <c r="AA52" s="102"/>
    </row>
    <row r="53" spans="3:27" s="200" customFormat="1" x14ac:dyDescent="0.35">
      <c r="C53" s="270"/>
      <c r="D53" s="201"/>
      <c r="E53" s="201"/>
      <c r="F53" s="201"/>
      <c r="G53" s="201"/>
      <c r="H53" s="201"/>
      <c r="I53" s="201"/>
      <c r="J53" s="201"/>
      <c r="K53" s="201"/>
      <c r="L53" s="201"/>
      <c r="M53" s="201"/>
      <c r="N53" s="201"/>
      <c r="O53" s="201"/>
      <c r="P53" s="201"/>
      <c r="Q53" s="201"/>
      <c r="R53" s="201"/>
      <c r="S53" s="201"/>
      <c r="T53" s="201"/>
      <c r="U53" s="201"/>
      <c r="V53" s="197"/>
      <c r="W53" s="197"/>
      <c r="X53" s="102"/>
      <c r="Y53" s="201"/>
      <c r="Z53" s="201"/>
      <c r="AA53" s="102"/>
    </row>
    <row r="54" spans="3:27" s="200" customFormat="1" x14ac:dyDescent="0.35">
      <c r="C54" s="270"/>
      <c r="D54" s="201"/>
      <c r="E54" s="201"/>
      <c r="F54" s="201"/>
      <c r="G54" s="201"/>
      <c r="H54" s="201"/>
      <c r="I54" s="201"/>
      <c r="J54" s="201"/>
      <c r="K54" s="201"/>
      <c r="L54" s="201"/>
      <c r="M54" s="201"/>
      <c r="N54" s="201"/>
      <c r="O54" s="201"/>
      <c r="P54" s="201"/>
      <c r="Q54" s="201"/>
      <c r="R54" s="201"/>
      <c r="S54" s="201"/>
      <c r="T54" s="201"/>
      <c r="U54" s="201"/>
      <c r="V54" s="197"/>
      <c r="W54" s="197"/>
      <c r="X54" s="102"/>
      <c r="Y54" s="201"/>
      <c r="Z54" s="201"/>
      <c r="AA54" s="102"/>
    </row>
    <row r="55" spans="3:27" s="200" customFormat="1" x14ac:dyDescent="0.35">
      <c r="C55" s="270"/>
      <c r="D55" s="201"/>
      <c r="E55" s="201"/>
      <c r="F55" s="201"/>
      <c r="G55" s="201"/>
      <c r="H55" s="201"/>
      <c r="I55" s="201"/>
      <c r="J55" s="201"/>
      <c r="K55" s="201"/>
      <c r="L55" s="201"/>
      <c r="M55" s="201"/>
      <c r="N55" s="201"/>
      <c r="O55" s="201"/>
      <c r="P55" s="201"/>
      <c r="Q55" s="201"/>
      <c r="R55" s="201"/>
      <c r="S55" s="201"/>
      <c r="T55" s="201"/>
      <c r="U55" s="201"/>
      <c r="V55" s="197"/>
      <c r="W55" s="197"/>
      <c r="X55" s="102"/>
      <c r="Y55" s="201"/>
      <c r="Z55" s="201"/>
      <c r="AA55" s="102"/>
    </row>
    <row r="56" spans="3:27" s="200" customFormat="1" x14ac:dyDescent="0.35">
      <c r="C56" s="270"/>
      <c r="D56" s="201"/>
      <c r="E56" s="201"/>
      <c r="F56" s="201"/>
      <c r="G56" s="201"/>
      <c r="H56" s="201"/>
      <c r="I56" s="201"/>
      <c r="J56" s="201"/>
      <c r="K56" s="201"/>
      <c r="L56" s="201"/>
      <c r="M56" s="201"/>
      <c r="N56" s="201"/>
      <c r="O56" s="201"/>
      <c r="P56" s="201"/>
      <c r="Q56" s="201"/>
      <c r="R56" s="201"/>
      <c r="S56" s="201"/>
      <c r="T56" s="201"/>
      <c r="U56" s="201"/>
      <c r="V56" s="197"/>
      <c r="W56" s="197"/>
      <c r="X56" s="102"/>
      <c r="Y56" s="201"/>
      <c r="Z56" s="201"/>
      <c r="AA56" s="102"/>
    </row>
  </sheetData>
  <protectedRanges>
    <protectedRange password="E1A2" sqref="AA3:AA29" name="Range1_1_1"/>
    <protectedRange password="E1A2" sqref="N2:O2" name="Range1_5_1"/>
    <protectedRange password="E1A2" sqref="AA2" name="Range1_1_2"/>
    <protectedRange password="E1A2" sqref="N3:O3" name="Range1_1"/>
    <protectedRange password="E1A2" sqref="U2" name="Range1_1_6"/>
  </protectedRanges>
  <autoFilter ref="A2:AQ29" xr:uid="{00000000-0009-0000-0000-000004000000}"/>
  <conditionalFormatting sqref="J3:J29">
    <cfRule type="cellIs" dxfId="34" priority="42" stopIfTrue="1" operator="equal">
      <formula>"Pass"</formula>
    </cfRule>
    <cfRule type="cellIs" dxfId="33" priority="43" stopIfTrue="1" operator="equal">
      <formula>"Info"</formula>
    </cfRule>
  </conditionalFormatting>
  <conditionalFormatting sqref="J3:J29">
    <cfRule type="cellIs" dxfId="32" priority="41" stopIfTrue="1" operator="equal">
      <formula>"Fail"</formula>
    </cfRule>
  </conditionalFormatting>
  <conditionalFormatting sqref="N3:N29">
    <cfRule type="expression" dxfId="31" priority="1" stopIfTrue="1">
      <formula>ISERROR(AA3)</formula>
    </cfRule>
  </conditionalFormatting>
  <dataValidations count="3">
    <dataValidation type="list" allowBlank="1" showInputMessage="1" showErrorMessage="1" sqref="J30" xr:uid="{00000000-0002-0000-0400-000000000000}">
      <formula1>$I$33:$I$36</formula1>
    </dataValidation>
    <dataValidation type="list" allowBlank="1" showInputMessage="1" showErrorMessage="1" sqref="J3:J29" xr:uid="{00000000-0002-0000-0400-000001000000}">
      <formula1>$I$31:$I$34</formula1>
    </dataValidation>
    <dataValidation type="list" allowBlank="1" showInputMessage="1" showErrorMessage="1" sqref="M3:M29" xr:uid="{00000000-0002-0000-0400-000002000000}">
      <formula1>$I$37:$I$40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6" tint="-0.249977111117893"/>
  </sheetPr>
  <dimension ref="A1:AQ60"/>
  <sheetViews>
    <sheetView zoomScale="80" zoomScaleNormal="80" workbookViewId="0">
      <pane ySplit="2" topLeftCell="A3" activePane="bottomLeft" state="frozen"/>
      <selection activeCell="N1" sqref="N1"/>
      <selection pane="bottomLeft" activeCell="J3" sqref="J3:J8"/>
    </sheetView>
  </sheetViews>
  <sheetFormatPr defaultColWidth="11.453125" defaultRowHeight="14.5" x14ac:dyDescent="0.35"/>
  <cols>
    <col min="1" max="1" width="12" style="61" customWidth="1"/>
    <col min="2" max="2" width="10" style="61" customWidth="1"/>
    <col min="3" max="3" width="14" style="66" customWidth="1"/>
    <col min="4" max="4" width="12.453125" style="61" customWidth="1"/>
    <col min="5" max="5" width="16.1796875" style="61" customWidth="1"/>
    <col min="6" max="6" width="38" style="61" customWidth="1"/>
    <col min="7" max="7" width="46.453125" style="61" customWidth="1"/>
    <col min="8" max="9" width="23" style="61" customWidth="1"/>
    <col min="10" max="10" width="11.54296875" style="61" customWidth="1"/>
    <col min="11" max="11" width="29.453125" style="61" hidden="1" customWidth="1"/>
    <col min="12" max="12" width="23" style="61" customWidth="1"/>
    <col min="13" max="13" width="17.81640625" style="61" customWidth="1"/>
    <col min="14" max="14" width="13.453125" style="61" customWidth="1"/>
    <col min="15" max="15" width="66.453125" style="61" customWidth="1"/>
    <col min="16" max="16" width="3.453125" style="61" customWidth="1"/>
    <col min="17" max="17" width="14.81640625" style="61" customWidth="1"/>
    <col min="18" max="18" width="23" style="61" customWidth="1"/>
    <col min="19" max="19" width="43.81640625" style="61" customWidth="1"/>
    <col min="20" max="20" width="35.7265625" style="61" customWidth="1"/>
    <col min="21" max="21" width="40.81640625" style="200" hidden="1" customWidth="1"/>
    <col min="22" max="22" width="40.26953125" style="197" hidden="1" customWidth="1"/>
    <col min="23" max="23" width="7.54296875" style="197" customWidth="1"/>
    <col min="24" max="24" width="11.453125" style="102"/>
    <col min="25" max="26" width="11.453125" style="200"/>
    <col min="27" max="27" width="13.453125" style="1" hidden="1" customWidth="1"/>
    <col min="28" max="36" width="11.453125" style="200"/>
    <col min="37" max="16384" width="11.453125" style="61"/>
  </cols>
  <sheetData>
    <row r="1" spans="1:43" s="196" customFormat="1" x14ac:dyDescent="0.3">
      <c r="A1" s="193" t="s">
        <v>57</v>
      </c>
      <c r="B1" s="194"/>
      <c r="C1" s="194"/>
      <c r="D1" s="194"/>
      <c r="E1" s="194"/>
      <c r="F1" s="194"/>
      <c r="G1" s="194"/>
      <c r="H1" s="194"/>
      <c r="I1" s="194"/>
      <c r="J1" s="194"/>
      <c r="K1" s="194"/>
      <c r="L1" s="194"/>
      <c r="M1" s="194"/>
      <c r="N1" s="194"/>
      <c r="O1" s="194"/>
      <c r="P1" s="194"/>
      <c r="Q1" s="194"/>
      <c r="R1" s="194"/>
      <c r="S1" s="194"/>
      <c r="T1" s="198"/>
      <c r="U1" s="254"/>
      <c r="V1" s="254"/>
      <c r="W1" s="255"/>
      <c r="X1" s="195"/>
      <c r="Y1" s="195"/>
      <c r="Z1" s="195"/>
      <c r="AA1" s="194"/>
      <c r="AB1" s="195"/>
      <c r="AC1" s="195"/>
      <c r="AD1" s="195"/>
      <c r="AE1" s="195"/>
      <c r="AF1" s="195"/>
      <c r="AG1" s="195"/>
      <c r="AH1" s="195"/>
      <c r="AI1" s="195"/>
      <c r="AJ1" s="195"/>
      <c r="AK1" s="195"/>
      <c r="AL1" s="195"/>
      <c r="AM1" s="195"/>
      <c r="AN1" s="195"/>
      <c r="AO1" s="195"/>
      <c r="AP1" s="195"/>
      <c r="AQ1" s="195"/>
    </row>
    <row r="2" spans="1:43" ht="42.75" customHeight="1" x14ac:dyDescent="0.25">
      <c r="A2" s="60" t="s">
        <v>122</v>
      </c>
      <c r="B2" s="60" t="s">
        <v>123</v>
      </c>
      <c r="C2" s="65" t="s">
        <v>124</v>
      </c>
      <c r="D2" s="60" t="s">
        <v>125</v>
      </c>
      <c r="E2" s="60" t="s">
        <v>311</v>
      </c>
      <c r="F2" s="60" t="s">
        <v>126</v>
      </c>
      <c r="G2" s="244" t="s">
        <v>127</v>
      </c>
      <c r="H2" s="62" t="s">
        <v>128</v>
      </c>
      <c r="I2" s="62" t="s">
        <v>129</v>
      </c>
      <c r="J2" s="62" t="s">
        <v>130</v>
      </c>
      <c r="K2" s="64" t="s">
        <v>312</v>
      </c>
      <c r="L2" s="62" t="s">
        <v>131</v>
      </c>
      <c r="M2" s="202" t="s">
        <v>313</v>
      </c>
      <c r="N2" s="124" t="s">
        <v>133</v>
      </c>
      <c r="O2" s="124" t="s">
        <v>314</v>
      </c>
      <c r="P2" s="266"/>
      <c r="Q2" s="69" t="s">
        <v>315</v>
      </c>
      <c r="R2" s="70" t="s">
        <v>316</v>
      </c>
      <c r="S2" s="70" t="s">
        <v>317</v>
      </c>
      <c r="T2" s="70" t="s">
        <v>318</v>
      </c>
      <c r="U2" s="256" t="s">
        <v>319</v>
      </c>
      <c r="V2" s="257" t="s">
        <v>320</v>
      </c>
      <c r="W2" s="255"/>
      <c r="X2" s="201"/>
      <c r="Y2" s="201"/>
      <c r="Z2" s="201"/>
      <c r="AA2" s="124" t="s">
        <v>135</v>
      </c>
      <c r="AB2" s="201"/>
      <c r="AC2" s="201"/>
      <c r="AD2" s="201"/>
      <c r="AE2" s="201"/>
      <c r="AF2" s="201"/>
      <c r="AG2" s="201"/>
      <c r="AH2" s="201"/>
      <c r="AI2" s="201"/>
      <c r="AJ2" s="201"/>
      <c r="AK2" s="267"/>
      <c r="AL2" s="267"/>
      <c r="AM2" s="267"/>
      <c r="AN2" s="267"/>
      <c r="AO2" s="267"/>
      <c r="AP2" s="267"/>
      <c r="AQ2" s="267"/>
    </row>
    <row r="3" spans="1:43" ht="93" customHeight="1" x14ac:dyDescent="0.25">
      <c r="A3" s="237" t="s">
        <v>624</v>
      </c>
      <c r="B3" s="237" t="s">
        <v>322</v>
      </c>
      <c r="C3" s="238" t="s">
        <v>323</v>
      </c>
      <c r="D3" s="237" t="s">
        <v>139</v>
      </c>
      <c r="E3" s="237" t="s">
        <v>324</v>
      </c>
      <c r="F3" s="237" t="s">
        <v>325</v>
      </c>
      <c r="G3" s="237" t="s">
        <v>625</v>
      </c>
      <c r="H3" s="237" t="s">
        <v>327</v>
      </c>
      <c r="I3" s="215"/>
      <c r="J3" s="67"/>
      <c r="K3" s="215" t="s">
        <v>626</v>
      </c>
      <c r="L3" s="215" t="s">
        <v>627</v>
      </c>
      <c r="M3" s="215" t="s">
        <v>153</v>
      </c>
      <c r="N3" s="217" t="s">
        <v>330</v>
      </c>
      <c r="O3" s="218" t="s">
        <v>331</v>
      </c>
      <c r="P3" s="268"/>
      <c r="Q3" s="63">
        <v>1</v>
      </c>
      <c r="R3" s="63">
        <v>1.1000000000000001</v>
      </c>
      <c r="S3" s="237" t="s">
        <v>332</v>
      </c>
      <c r="T3" s="237" t="s">
        <v>628</v>
      </c>
      <c r="U3" s="237" t="s">
        <v>334</v>
      </c>
      <c r="V3" s="237" t="s">
        <v>335</v>
      </c>
      <c r="W3" s="126"/>
      <c r="X3" s="201"/>
      <c r="Y3" s="201"/>
      <c r="Z3" s="201"/>
      <c r="AA3" s="125" t="e">
        <f>IF(OR(J3="Fail",ISBLANK(J3)),INDEX('Issue Code Table'!C:C,MATCH(N:N,'Issue Code Table'!A:A,0)),IF(M3="Critical",6,IF(M3="Significant",5,IF(M3="Moderate",3,2))))</f>
        <v>#N/A</v>
      </c>
      <c r="AB3" s="201"/>
      <c r="AC3" s="201"/>
      <c r="AD3" s="201"/>
      <c r="AE3" s="201"/>
      <c r="AF3" s="201"/>
      <c r="AG3" s="201"/>
      <c r="AH3" s="201"/>
      <c r="AI3" s="201"/>
      <c r="AJ3" s="201"/>
      <c r="AK3" s="267"/>
      <c r="AL3" s="267"/>
      <c r="AM3" s="267"/>
      <c r="AN3" s="267"/>
      <c r="AO3" s="267"/>
      <c r="AP3" s="267"/>
      <c r="AQ3" s="267"/>
    </row>
    <row r="4" spans="1:43" ht="57" customHeight="1" x14ac:dyDescent="0.25">
      <c r="A4" s="237" t="s">
        <v>629</v>
      </c>
      <c r="B4" s="237" t="s">
        <v>337</v>
      </c>
      <c r="C4" s="238" t="s">
        <v>338</v>
      </c>
      <c r="D4" s="237" t="s">
        <v>139</v>
      </c>
      <c r="E4" s="237" t="s">
        <v>339</v>
      </c>
      <c r="F4" s="237" t="s">
        <v>340</v>
      </c>
      <c r="G4" s="237" t="s">
        <v>341</v>
      </c>
      <c r="H4" s="237" t="s">
        <v>342</v>
      </c>
      <c r="I4" s="215"/>
      <c r="J4" s="67"/>
      <c r="K4" s="215" t="s">
        <v>630</v>
      </c>
      <c r="L4" s="215"/>
      <c r="M4" s="219" t="s">
        <v>153</v>
      </c>
      <c r="N4" s="217" t="s">
        <v>344</v>
      </c>
      <c r="O4" s="215" t="s">
        <v>345</v>
      </c>
      <c r="P4" s="268"/>
      <c r="Q4" s="63">
        <v>1</v>
      </c>
      <c r="R4" s="63">
        <v>1.2</v>
      </c>
      <c r="S4" s="237" t="s">
        <v>346</v>
      </c>
      <c r="T4" s="237" t="s">
        <v>347</v>
      </c>
      <c r="U4" s="237" t="s">
        <v>348</v>
      </c>
      <c r="V4" s="237" t="s">
        <v>349</v>
      </c>
      <c r="W4" s="126"/>
      <c r="X4" s="201"/>
      <c r="Y4" s="201"/>
      <c r="Z4" s="201"/>
      <c r="AA4" s="125">
        <f>IF(OR(J4="Fail",ISBLANK(J4)),INDEX('Issue Code Table'!C:C,MATCH(N:N,'Issue Code Table'!A:A,0)),IF(M4="Critical",6,IF(M4="Significant",5,IF(M4="Moderate",3,2))))</f>
        <v>6</v>
      </c>
      <c r="AB4" s="201"/>
      <c r="AC4" s="201"/>
      <c r="AD4" s="201"/>
      <c r="AE4" s="201"/>
      <c r="AF4" s="201"/>
      <c r="AG4" s="201"/>
      <c r="AH4" s="201"/>
      <c r="AI4" s="201"/>
      <c r="AJ4" s="201"/>
      <c r="AK4" s="267"/>
      <c r="AL4" s="267"/>
      <c r="AM4" s="267"/>
      <c r="AN4" s="267"/>
      <c r="AO4" s="267"/>
      <c r="AP4" s="267"/>
      <c r="AQ4" s="267"/>
    </row>
    <row r="5" spans="1:43" ht="66.75" customHeight="1" x14ac:dyDescent="0.25">
      <c r="A5" s="237" t="s">
        <v>631</v>
      </c>
      <c r="B5" s="237" t="s">
        <v>337</v>
      </c>
      <c r="C5" s="238" t="s">
        <v>338</v>
      </c>
      <c r="D5" s="237" t="s">
        <v>351</v>
      </c>
      <c r="E5" s="237" t="s">
        <v>352</v>
      </c>
      <c r="F5" s="237" t="s">
        <v>353</v>
      </c>
      <c r="G5" s="237" t="s">
        <v>632</v>
      </c>
      <c r="H5" s="237" t="s">
        <v>355</v>
      </c>
      <c r="I5" s="215"/>
      <c r="J5" s="67"/>
      <c r="K5" s="210" t="s">
        <v>356</v>
      </c>
      <c r="L5" s="215"/>
      <c r="M5" s="215" t="s">
        <v>153</v>
      </c>
      <c r="N5" s="217" t="s">
        <v>357</v>
      </c>
      <c r="O5" s="215" t="s">
        <v>358</v>
      </c>
      <c r="P5" s="268"/>
      <c r="Q5" s="63">
        <v>2</v>
      </c>
      <c r="R5" s="63">
        <v>2.1</v>
      </c>
      <c r="S5" s="237" t="s">
        <v>359</v>
      </c>
      <c r="T5" s="237" t="s">
        <v>360</v>
      </c>
      <c r="U5" s="237" t="s">
        <v>361</v>
      </c>
      <c r="V5" s="237" t="s">
        <v>362</v>
      </c>
      <c r="W5" s="126"/>
      <c r="X5" s="201"/>
      <c r="Y5" s="201"/>
      <c r="Z5" s="201"/>
      <c r="AA5" s="125">
        <f>IF(OR(J5="Fail",ISBLANK(J5)),INDEX('Issue Code Table'!C:C,MATCH(N:N,'Issue Code Table'!A:A,0)),IF(M5="Critical",6,IF(M5="Significant",5,IF(M5="Moderate",3,2))))</f>
        <v>5</v>
      </c>
      <c r="AB5" s="201"/>
      <c r="AC5" s="201"/>
      <c r="AD5" s="201"/>
      <c r="AE5" s="201"/>
      <c r="AF5" s="201"/>
      <c r="AG5" s="201"/>
      <c r="AH5" s="201"/>
      <c r="AI5" s="201"/>
      <c r="AJ5" s="201"/>
      <c r="AK5" s="267"/>
      <c r="AL5" s="267"/>
      <c r="AM5" s="267"/>
      <c r="AN5" s="267"/>
      <c r="AO5" s="267"/>
      <c r="AP5" s="267"/>
      <c r="AQ5" s="267"/>
    </row>
    <row r="6" spans="1:43" ht="79.5" customHeight="1" x14ac:dyDescent="0.25">
      <c r="A6" s="237" t="s">
        <v>633</v>
      </c>
      <c r="B6" s="239" t="s">
        <v>337</v>
      </c>
      <c r="C6" s="238" t="s">
        <v>338</v>
      </c>
      <c r="D6" s="237" t="s">
        <v>351</v>
      </c>
      <c r="E6" s="237" t="s">
        <v>364</v>
      </c>
      <c r="F6" s="237" t="s">
        <v>365</v>
      </c>
      <c r="G6" s="237" t="s">
        <v>634</v>
      </c>
      <c r="H6" s="237" t="s">
        <v>355</v>
      </c>
      <c r="I6" s="215"/>
      <c r="J6" s="67"/>
      <c r="K6" s="210" t="s">
        <v>367</v>
      </c>
      <c r="L6" s="215"/>
      <c r="M6" s="215" t="s">
        <v>153</v>
      </c>
      <c r="N6" s="217" t="s">
        <v>357</v>
      </c>
      <c r="O6" s="215" t="s">
        <v>358</v>
      </c>
      <c r="P6" s="268"/>
      <c r="Q6" s="63" t="s">
        <v>635</v>
      </c>
      <c r="R6" s="63">
        <v>2.2000000000000002</v>
      </c>
      <c r="S6" s="237" t="s">
        <v>368</v>
      </c>
      <c r="T6" s="237" t="s">
        <v>369</v>
      </c>
      <c r="U6" s="237" t="s">
        <v>370</v>
      </c>
      <c r="V6" s="237" t="s">
        <v>371</v>
      </c>
      <c r="W6" s="126"/>
      <c r="X6" s="201"/>
      <c r="Y6" s="201"/>
      <c r="Z6" s="201"/>
      <c r="AA6" s="125">
        <f>IF(OR(J6="Fail",ISBLANK(J6)),INDEX('Issue Code Table'!C:C,MATCH(N:N,'Issue Code Table'!A:A,0)),IF(M6="Critical",6,IF(M6="Significant",5,IF(M6="Moderate",3,2))))</f>
        <v>5</v>
      </c>
      <c r="AB6" s="201"/>
      <c r="AC6" s="201"/>
      <c r="AD6" s="201"/>
      <c r="AE6" s="201"/>
      <c r="AF6" s="201"/>
      <c r="AG6" s="201"/>
      <c r="AH6" s="201"/>
      <c r="AI6" s="201"/>
      <c r="AJ6" s="201"/>
      <c r="AK6" s="267"/>
      <c r="AL6" s="267"/>
      <c r="AM6" s="267"/>
      <c r="AN6" s="267"/>
      <c r="AO6" s="267"/>
      <c r="AP6" s="267"/>
      <c r="AQ6" s="267"/>
    </row>
    <row r="7" spans="1:43" ht="95.25" customHeight="1" x14ac:dyDescent="0.25">
      <c r="A7" s="237" t="s">
        <v>636</v>
      </c>
      <c r="B7" s="237" t="s">
        <v>382</v>
      </c>
      <c r="C7" s="238" t="s">
        <v>383</v>
      </c>
      <c r="D7" s="237" t="s">
        <v>351</v>
      </c>
      <c r="E7" s="237" t="s">
        <v>373</v>
      </c>
      <c r="F7" s="237" t="s">
        <v>374</v>
      </c>
      <c r="G7" s="237" t="s">
        <v>637</v>
      </c>
      <c r="H7" s="237" t="s">
        <v>355</v>
      </c>
      <c r="I7" s="215"/>
      <c r="J7" s="67"/>
      <c r="K7" s="210" t="s">
        <v>376</v>
      </c>
      <c r="L7" s="215"/>
      <c r="M7" s="215" t="s">
        <v>153</v>
      </c>
      <c r="N7" s="217" t="s">
        <v>224</v>
      </c>
      <c r="O7" s="215" t="s">
        <v>225</v>
      </c>
      <c r="P7" s="268"/>
      <c r="Q7" s="63">
        <v>2</v>
      </c>
      <c r="R7" s="63" t="s">
        <v>638</v>
      </c>
      <c r="S7" s="237" t="s">
        <v>639</v>
      </c>
      <c r="T7" s="237" t="s">
        <v>378</v>
      </c>
      <c r="U7" s="237" t="s">
        <v>379</v>
      </c>
      <c r="V7" s="237" t="s">
        <v>380</v>
      </c>
      <c r="W7" s="126"/>
      <c r="X7" s="201"/>
      <c r="Y7" s="201"/>
      <c r="Z7" s="201"/>
      <c r="AA7" s="125">
        <f>IF(OR(J7="Fail",ISBLANK(J7)),INDEX('Issue Code Table'!C:C,MATCH(N:N,'Issue Code Table'!A:A,0)),IF(M7="Critical",6,IF(M7="Significant",5,IF(M7="Moderate",3,2))))</f>
        <v>5</v>
      </c>
      <c r="AB7" s="201"/>
      <c r="AC7" s="201"/>
      <c r="AD7" s="201"/>
      <c r="AE7" s="201"/>
      <c r="AF7" s="201"/>
      <c r="AG7" s="201"/>
      <c r="AH7" s="201"/>
      <c r="AI7" s="201"/>
      <c r="AJ7" s="201"/>
      <c r="AK7" s="267"/>
      <c r="AL7" s="267"/>
      <c r="AM7" s="267"/>
      <c r="AN7" s="267"/>
      <c r="AO7" s="267"/>
      <c r="AP7" s="267"/>
      <c r="AQ7" s="267"/>
    </row>
    <row r="8" spans="1:43" ht="142.5" customHeight="1" x14ac:dyDescent="0.25">
      <c r="A8" s="237" t="s">
        <v>640</v>
      </c>
      <c r="B8" s="237" t="s">
        <v>337</v>
      </c>
      <c r="C8" s="238" t="s">
        <v>338</v>
      </c>
      <c r="D8" s="237" t="s">
        <v>351</v>
      </c>
      <c r="E8" s="237" t="s">
        <v>384</v>
      </c>
      <c r="F8" s="237" t="s">
        <v>385</v>
      </c>
      <c r="G8" s="237" t="s">
        <v>641</v>
      </c>
      <c r="H8" s="237" t="s">
        <v>355</v>
      </c>
      <c r="I8" s="215"/>
      <c r="J8" s="67"/>
      <c r="K8" s="210" t="s">
        <v>387</v>
      </c>
      <c r="L8" s="215"/>
      <c r="M8" s="215" t="s">
        <v>153</v>
      </c>
      <c r="N8" s="217" t="s">
        <v>388</v>
      </c>
      <c r="O8" s="215" t="s">
        <v>389</v>
      </c>
      <c r="P8" s="268"/>
      <c r="Q8" s="63">
        <v>2</v>
      </c>
      <c r="R8" s="63">
        <v>2.4</v>
      </c>
      <c r="S8" s="237" t="s">
        <v>390</v>
      </c>
      <c r="T8" s="237" t="s">
        <v>391</v>
      </c>
      <c r="U8" s="237" t="s">
        <v>392</v>
      </c>
      <c r="V8" s="237" t="s">
        <v>393</v>
      </c>
      <c r="W8" s="126"/>
      <c r="X8" s="201"/>
      <c r="Y8" s="201"/>
      <c r="Z8" s="201"/>
      <c r="AA8" s="125">
        <f>IF(OR(J8="Fail",ISBLANK(J8)),INDEX('Issue Code Table'!C:C,MATCH(N:N,'Issue Code Table'!A:A,0)),IF(M8="Critical",6,IF(M8="Significant",5,IF(M8="Moderate",3,2))))</f>
        <v>5</v>
      </c>
      <c r="AB8" s="201"/>
      <c r="AC8" s="201"/>
      <c r="AD8" s="201"/>
      <c r="AE8" s="201"/>
      <c r="AF8" s="201"/>
      <c r="AG8" s="201"/>
      <c r="AH8" s="201"/>
      <c r="AI8" s="201"/>
      <c r="AJ8" s="201"/>
      <c r="AK8" s="267"/>
      <c r="AL8" s="267"/>
      <c r="AM8" s="267"/>
      <c r="AN8" s="267"/>
      <c r="AO8" s="267"/>
      <c r="AP8" s="267"/>
      <c r="AQ8" s="267"/>
    </row>
    <row r="9" spans="1:43" ht="161.25" customHeight="1" x14ac:dyDescent="0.25">
      <c r="A9" s="237" t="s">
        <v>642</v>
      </c>
      <c r="B9" s="237" t="s">
        <v>337</v>
      </c>
      <c r="C9" s="238" t="s">
        <v>338</v>
      </c>
      <c r="D9" s="237" t="s">
        <v>351</v>
      </c>
      <c r="E9" s="237" t="s">
        <v>395</v>
      </c>
      <c r="F9" s="237" t="s">
        <v>396</v>
      </c>
      <c r="G9" s="237" t="s">
        <v>643</v>
      </c>
      <c r="H9" s="237" t="s">
        <v>355</v>
      </c>
      <c r="I9" s="215"/>
      <c r="J9" s="67"/>
      <c r="K9" s="210" t="s">
        <v>398</v>
      </c>
      <c r="L9" s="215"/>
      <c r="M9" s="215" t="s">
        <v>153</v>
      </c>
      <c r="N9" s="217" t="s">
        <v>357</v>
      </c>
      <c r="O9" s="215" t="s">
        <v>358</v>
      </c>
      <c r="P9" s="268"/>
      <c r="Q9" s="63">
        <v>2</v>
      </c>
      <c r="R9" s="63">
        <v>2.5</v>
      </c>
      <c r="S9" s="237" t="s">
        <v>399</v>
      </c>
      <c r="T9" s="237" t="s">
        <v>400</v>
      </c>
      <c r="U9" s="237" t="s">
        <v>401</v>
      </c>
      <c r="V9" s="237" t="s">
        <v>402</v>
      </c>
      <c r="W9" s="126"/>
      <c r="X9" s="201"/>
      <c r="Y9" s="201"/>
      <c r="Z9" s="201"/>
      <c r="AA9" s="125">
        <f>IF(OR(J9="Fail",ISBLANK(J9)),INDEX('Issue Code Table'!C:C,MATCH(N:N,'Issue Code Table'!A:A,0)),IF(M9="Critical",6,IF(M9="Significant",5,IF(M9="Moderate",3,2))))</f>
        <v>5</v>
      </c>
      <c r="AB9" s="201"/>
      <c r="AC9" s="201"/>
      <c r="AD9" s="201"/>
      <c r="AE9" s="201"/>
      <c r="AF9" s="201"/>
      <c r="AG9" s="201"/>
      <c r="AH9" s="201"/>
      <c r="AI9" s="201"/>
      <c r="AJ9" s="201"/>
      <c r="AK9" s="267"/>
      <c r="AL9" s="267"/>
      <c r="AM9" s="267"/>
      <c r="AN9" s="267"/>
      <c r="AO9" s="267"/>
      <c r="AP9" s="267"/>
      <c r="AQ9" s="267"/>
    </row>
    <row r="10" spans="1:43" ht="161.25" customHeight="1" x14ac:dyDescent="0.25">
      <c r="A10" s="237" t="s">
        <v>644</v>
      </c>
      <c r="B10" s="237" t="s">
        <v>337</v>
      </c>
      <c r="C10" s="238" t="s">
        <v>338</v>
      </c>
      <c r="D10" s="237" t="s">
        <v>351</v>
      </c>
      <c r="E10" s="237" t="s">
        <v>404</v>
      </c>
      <c r="F10" s="237" t="s">
        <v>405</v>
      </c>
      <c r="G10" s="237" t="s">
        <v>645</v>
      </c>
      <c r="H10" s="237" t="s">
        <v>355</v>
      </c>
      <c r="I10" s="215"/>
      <c r="J10" s="67"/>
      <c r="K10" s="210" t="s">
        <v>407</v>
      </c>
      <c r="L10" s="215"/>
      <c r="M10" s="215" t="s">
        <v>153</v>
      </c>
      <c r="N10" s="217" t="s">
        <v>408</v>
      </c>
      <c r="O10" s="215" t="s">
        <v>409</v>
      </c>
      <c r="P10" s="268"/>
      <c r="Q10" s="63">
        <v>2</v>
      </c>
      <c r="R10" s="63">
        <v>2.6</v>
      </c>
      <c r="S10" s="237" t="s">
        <v>410</v>
      </c>
      <c r="T10" s="237" t="s">
        <v>411</v>
      </c>
      <c r="U10" s="237" t="s">
        <v>412</v>
      </c>
      <c r="V10" s="237" t="s">
        <v>413</v>
      </c>
      <c r="W10" s="126"/>
      <c r="X10" s="201"/>
      <c r="Y10" s="201"/>
      <c r="Z10" s="201"/>
      <c r="AA10" s="125">
        <f>IF(OR(J10="Fail",ISBLANK(J10)),INDEX('Issue Code Table'!C:C,MATCH(N:N,'Issue Code Table'!A:A,0)),IF(M10="Critical",6,IF(M10="Significant",5,IF(M10="Moderate",3,2))))</f>
        <v>5</v>
      </c>
      <c r="AB10" s="201"/>
      <c r="AC10" s="201"/>
      <c r="AD10" s="201"/>
      <c r="AE10" s="201"/>
      <c r="AF10" s="201"/>
      <c r="AG10" s="201"/>
      <c r="AH10" s="201"/>
      <c r="AI10" s="201"/>
      <c r="AJ10" s="201"/>
      <c r="AK10" s="267"/>
      <c r="AL10" s="267"/>
      <c r="AM10" s="267"/>
      <c r="AN10" s="267"/>
      <c r="AO10" s="267"/>
      <c r="AP10" s="267"/>
      <c r="AQ10" s="267"/>
    </row>
    <row r="11" spans="1:43" ht="161.25" customHeight="1" x14ac:dyDescent="0.25">
      <c r="A11" s="237" t="s">
        <v>646</v>
      </c>
      <c r="B11" s="237" t="s">
        <v>337</v>
      </c>
      <c r="C11" s="238" t="s">
        <v>338</v>
      </c>
      <c r="D11" s="237" t="s">
        <v>351</v>
      </c>
      <c r="E11" s="237" t="s">
        <v>415</v>
      </c>
      <c r="F11" s="237" t="s">
        <v>416</v>
      </c>
      <c r="G11" s="237" t="s">
        <v>647</v>
      </c>
      <c r="H11" s="237" t="s">
        <v>418</v>
      </c>
      <c r="I11" s="215"/>
      <c r="J11" s="67"/>
      <c r="K11" s="210" t="s">
        <v>419</v>
      </c>
      <c r="L11" s="215"/>
      <c r="M11" s="215" t="s">
        <v>153</v>
      </c>
      <c r="N11" s="217" t="s">
        <v>357</v>
      </c>
      <c r="O11" s="215" t="s">
        <v>358</v>
      </c>
      <c r="P11" s="268"/>
      <c r="Q11" s="63">
        <v>2</v>
      </c>
      <c r="R11" s="63">
        <v>2.7</v>
      </c>
      <c r="S11" s="237" t="s">
        <v>420</v>
      </c>
      <c r="T11" s="237" t="s">
        <v>421</v>
      </c>
      <c r="U11" s="237" t="s">
        <v>422</v>
      </c>
      <c r="V11" s="237" t="s">
        <v>423</v>
      </c>
      <c r="W11" s="126"/>
      <c r="X11" s="201"/>
      <c r="Y11" s="201"/>
      <c r="Z11" s="201"/>
      <c r="AA11" s="125">
        <f>IF(OR(J11="Fail",ISBLANK(J11)),INDEX('Issue Code Table'!C:C,MATCH(N:N,'Issue Code Table'!A:A,0)),IF(M11="Critical",6,IF(M11="Significant",5,IF(M11="Moderate",3,2))))</f>
        <v>5</v>
      </c>
      <c r="AB11" s="201"/>
      <c r="AC11" s="201"/>
      <c r="AD11" s="201"/>
      <c r="AE11" s="201"/>
      <c r="AF11" s="201"/>
      <c r="AG11" s="201"/>
      <c r="AH11" s="201"/>
      <c r="AI11" s="201"/>
      <c r="AJ11" s="201"/>
      <c r="AK11" s="267"/>
      <c r="AL11" s="267"/>
      <c r="AM11" s="267"/>
      <c r="AN11" s="267"/>
      <c r="AO11" s="267"/>
      <c r="AP11" s="267"/>
      <c r="AQ11" s="267"/>
    </row>
    <row r="12" spans="1:43" ht="161.25" customHeight="1" x14ac:dyDescent="0.25">
      <c r="A12" s="237" t="s">
        <v>648</v>
      </c>
      <c r="B12" s="237" t="s">
        <v>382</v>
      </c>
      <c r="C12" s="238" t="s">
        <v>383</v>
      </c>
      <c r="D12" s="237" t="s">
        <v>351</v>
      </c>
      <c r="E12" s="237" t="s">
        <v>425</v>
      </c>
      <c r="F12" s="237" t="s">
        <v>426</v>
      </c>
      <c r="G12" s="237" t="s">
        <v>649</v>
      </c>
      <c r="H12" s="237" t="s">
        <v>355</v>
      </c>
      <c r="I12" s="215"/>
      <c r="J12" s="67"/>
      <c r="K12" s="210" t="s">
        <v>428</v>
      </c>
      <c r="L12" s="215"/>
      <c r="M12" s="215" t="s">
        <v>153</v>
      </c>
      <c r="N12" s="217" t="s">
        <v>357</v>
      </c>
      <c r="O12" s="215" t="s">
        <v>358</v>
      </c>
      <c r="P12" s="268"/>
      <c r="Q12" s="63">
        <v>2</v>
      </c>
      <c r="R12" s="63">
        <v>2.8</v>
      </c>
      <c r="S12" s="237" t="s">
        <v>429</v>
      </c>
      <c r="T12" s="237" t="s">
        <v>430</v>
      </c>
      <c r="U12" s="237" t="s">
        <v>650</v>
      </c>
      <c r="V12" s="237" t="s">
        <v>432</v>
      </c>
      <c r="W12" s="126"/>
      <c r="X12" s="201"/>
      <c r="Y12" s="201"/>
      <c r="Z12" s="201"/>
      <c r="AA12" s="125">
        <f>IF(OR(J12="Fail",ISBLANK(J12)),INDEX('Issue Code Table'!C:C,MATCH(N:N,'Issue Code Table'!A:A,0)),IF(M12="Critical",6,IF(M12="Significant",5,IF(M12="Moderate",3,2))))</f>
        <v>5</v>
      </c>
      <c r="AB12" s="201"/>
      <c r="AC12" s="201"/>
      <c r="AD12" s="201"/>
      <c r="AE12" s="201"/>
      <c r="AF12" s="201"/>
      <c r="AG12" s="201"/>
      <c r="AH12" s="201"/>
      <c r="AI12" s="201"/>
      <c r="AJ12" s="201"/>
      <c r="AK12" s="267"/>
      <c r="AL12" s="267"/>
      <c r="AM12" s="267"/>
      <c r="AN12" s="267"/>
      <c r="AO12" s="267"/>
      <c r="AP12" s="267"/>
      <c r="AQ12" s="267"/>
    </row>
    <row r="13" spans="1:43" ht="161.25" customHeight="1" x14ac:dyDescent="0.25">
      <c r="A13" s="237" t="s">
        <v>651</v>
      </c>
      <c r="B13" s="237" t="s">
        <v>337</v>
      </c>
      <c r="C13" s="238" t="s">
        <v>338</v>
      </c>
      <c r="D13" s="237" t="s">
        <v>351</v>
      </c>
      <c r="E13" s="237" t="s">
        <v>434</v>
      </c>
      <c r="F13" s="237" t="s">
        <v>435</v>
      </c>
      <c r="G13" s="237" t="s">
        <v>652</v>
      </c>
      <c r="H13" s="237" t="s">
        <v>355</v>
      </c>
      <c r="I13" s="215"/>
      <c r="J13" s="67"/>
      <c r="K13" s="210" t="s">
        <v>437</v>
      </c>
      <c r="L13" s="215"/>
      <c r="M13" s="215" t="s">
        <v>153</v>
      </c>
      <c r="N13" s="217" t="s">
        <v>357</v>
      </c>
      <c r="O13" s="215" t="s">
        <v>358</v>
      </c>
      <c r="P13" s="268"/>
      <c r="Q13" s="63">
        <v>2</v>
      </c>
      <c r="R13" s="63">
        <v>2.9</v>
      </c>
      <c r="S13" s="237" t="s">
        <v>438</v>
      </c>
      <c r="T13" s="237" t="s">
        <v>653</v>
      </c>
      <c r="U13" s="237" t="s">
        <v>654</v>
      </c>
      <c r="V13" s="237" t="s">
        <v>441</v>
      </c>
      <c r="W13" s="126"/>
      <c r="X13" s="201"/>
      <c r="Y13" s="201"/>
      <c r="Z13" s="201"/>
      <c r="AA13" s="125">
        <f>IF(OR(J13="Fail",ISBLANK(J13)),INDEX('Issue Code Table'!C:C,MATCH(N:N,'Issue Code Table'!A:A,0)),IF(M13="Critical",6,IF(M13="Significant",5,IF(M13="Moderate",3,2))))</f>
        <v>5</v>
      </c>
      <c r="AB13" s="201"/>
      <c r="AC13" s="201"/>
      <c r="AD13" s="201"/>
      <c r="AE13" s="201"/>
      <c r="AF13" s="201"/>
      <c r="AG13" s="201"/>
      <c r="AH13" s="201"/>
      <c r="AI13" s="201"/>
      <c r="AJ13" s="201"/>
      <c r="AK13" s="267"/>
      <c r="AL13" s="267"/>
      <c r="AM13" s="267"/>
      <c r="AN13" s="267"/>
      <c r="AO13" s="267"/>
      <c r="AP13" s="267"/>
      <c r="AQ13" s="267"/>
    </row>
    <row r="14" spans="1:43" ht="161.25" customHeight="1" x14ac:dyDescent="0.25">
      <c r="A14" s="237" t="s">
        <v>655</v>
      </c>
      <c r="B14" s="237" t="s">
        <v>337</v>
      </c>
      <c r="C14" s="238" t="s">
        <v>338</v>
      </c>
      <c r="D14" s="237" t="s">
        <v>139</v>
      </c>
      <c r="E14" s="237" t="s">
        <v>443</v>
      </c>
      <c r="F14" s="237" t="s">
        <v>444</v>
      </c>
      <c r="G14" s="237" t="s">
        <v>445</v>
      </c>
      <c r="H14" s="237" t="s">
        <v>446</v>
      </c>
      <c r="I14" s="215"/>
      <c r="J14" s="67"/>
      <c r="K14" s="210" t="s">
        <v>656</v>
      </c>
      <c r="L14" s="215"/>
      <c r="M14" s="215" t="s">
        <v>153</v>
      </c>
      <c r="N14" s="217" t="s">
        <v>388</v>
      </c>
      <c r="O14" s="215" t="s">
        <v>389</v>
      </c>
      <c r="P14" s="268"/>
      <c r="Q14" s="63">
        <v>2</v>
      </c>
      <c r="R14" s="77">
        <v>2.1</v>
      </c>
      <c r="S14" s="237" t="s">
        <v>448</v>
      </c>
      <c r="T14" s="237" t="s">
        <v>449</v>
      </c>
      <c r="U14" s="237" t="s">
        <v>450</v>
      </c>
      <c r="V14" s="237" t="s">
        <v>451</v>
      </c>
      <c r="W14" s="126"/>
      <c r="X14" s="201"/>
      <c r="Y14" s="201"/>
      <c r="Z14" s="201"/>
      <c r="AA14" s="125">
        <f>IF(OR(J14="Fail",ISBLANK(J14)),INDEX('Issue Code Table'!C:C,MATCH(N:N,'Issue Code Table'!A:A,0)),IF(M14="Critical",6,IF(M14="Significant",5,IF(M14="Moderate",3,2))))</f>
        <v>5</v>
      </c>
      <c r="AB14" s="201"/>
      <c r="AC14" s="201"/>
      <c r="AD14" s="201"/>
      <c r="AE14" s="201"/>
      <c r="AF14" s="201"/>
      <c r="AG14" s="201"/>
      <c r="AH14" s="201"/>
      <c r="AI14" s="201"/>
      <c r="AJ14" s="201"/>
      <c r="AK14" s="267"/>
      <c r="AL14" s="267"/>
      <c r="AM14" s="267"/>
      <c r="AN14" s="267"/>
      <c r="AO14" s="267"/>
      <c r="AP14" s="267"/>
      <c r="AQ14" s="267"/>
    </row>
    <row r="15" spans="1:43" ht="161.25" customHeight="1" x14ac:dyDescent="0.25">
      <c r="A15" s="237" t="s">
        <v>657</v>
      </c>
      <c r="B15" s="237" t="s">
        <v>453</v>
      </c>
      <c r="C15" s="238" t="s">
        <v>454</v>
      </c>
      <c r="D15" s="237" t="s">
        <v>139</v>
      </c>
      <c r="E15" s="237" t="s">
        <v>658</v>
      </c>
      <c r="F15" s="237" t="s">
        <v>659</v>
      </c>
      <c r="G15" s="237" t="s">
        <v>660</v>
      </c>
      <c r="H15" s="237" t="s">
        <v>661</v>
      </c>
      <c r="I15" s="215"/>
      <c r="J15" s="67"/>
      <c r="K15" s="210" t="s">
        <v>662</v>
      </c>
      <c r="L15" s="215"/>
      <c r="M15" s="215" t="s">
        <v>244</v>
      </c>
      <c r="N15" s="217" t="s">
        <v>663</v>
      </c>
      <c r="O15" s="215" t="s">
        <v>664</v>
      </c>
      <c r="P15" s="268"/>
      <c r="Q15" s="63">
        <v>2</v>
      </c>
      <c r="R15" s="63">
        <v>2.11</v>
      </c>
      <c r="S15" s="237" t="s">
        <v>665</v>
      </c>
      <c r="T15" s="237" t="s">
        <v>666</v>
      </c>
      <c r="U15" s="237" t="s">
        <v>667</v>
      </c>
      <c r="V15" s="237"/>
      <c r="W15" s="126"/>
      <c r="X15" s="201"/>
      <c r="Y15" s="201"/>
      <c r="Z15" s="201"/>
      <c r="AA15" s="125">
        <f>IF(OR(J15="Fail",ISBLANK(J15)),INDEX('Issue Code Table'!C:C,MATCH(N:N,'Issue Code Table'!A:A,0)),IF(M15="Critical",6,IF(M15="Significant",5,IF(M15="Moderate",3,2))))</f>
        <v>3</v>
      </c>
      <c r="AB15" s="201"/>
      <c r="AC15" s="201"/>
      <c r="AD15" s="201"/>
      <c r="AE15" s="201"/>
      <c r="AF15" s="201"/>
      <c r="AG15" s="201"/>
      <c r="AH15" s="201"/>
      <c r="AI15" s="201"/>
      <c r="AJ15" s="201"/>
      <c r="AK15" s="267"/>
      <c r="AL15" s="267"/>
      <c r="AM15" s="267"/>
      <c r="AN15" s="267"/>
      <c r="AO15" s="267"/>
      <c r="AP15" s="267"/>
      <c r="AQ15" s="267"/>
    </row>
    <row r="16" spans="1:43" ht="161.25" customHeight="1" x14ac:dyDescent="0.25">
      <c r="A16" s="237" t="s">
        <v>668</v>
      </c>
      <c r="B16" s="237" t="s">
        <v>453</v>
      </c>
      <c r="C16" s="238" t="s">
        <v>454</v>
      </c>
      <c r="D16" s="237" t="s">
        <v>139</v>
      </c>
      <c r="E16" s="237" t="s">
        <v>455</v>
      </c>
      <c r="F16" s="237" t="s">
        <v>456</v>
      </c>
      <c r="G16" s="237" t="s">
        <v>669</v>
      </c>
      <c r="H16" s="237" t="s">
        <v>458</v>
      </c>
      <c r="I16" s="215"/>
      <c r="J16" s="67"/>
      <c r="K16" s="210" t="s">
        <v>459</v>
      </c>
      <c r="L16" s="215"/>
      <c r="M16" s="215" t="s">
        <v>153</v>
      </c>
      <c r="N16" s="217" t="s">
        <v>460</v>
      </c>
      <c r="O16" s="215" t="s">
        <v>461</v>
      </c>
      <c r="P16" s="268"/>
      <c r="Q16" s="63">
        <v>2</v>
      </c>
      <c r="R16" s="63">
        <v>2.12</v>
      </c>
      <c r="S16" s="237" t="s">
        <v>462</v>
      </c>
      <c r="T16" s="237" t="s">
        <v>669</v>
      </c>
      <c r="U16" s="237" t="s">
        <v>464</v>
      </c>
      <c r="V16" s="237" t="s">
        <v>451</v>
      </c>
      <c r="W16" s="126"/>
      <c r="X16" s="201"/>
      <c r="Y16" s="201"/>
      <c r="Z16" s="201"/>
      <c r="AA16" s="125">
        <f>IF(OR(J16="Fail",ISBLANK(J16)),INDEX('Issue Code Table'!C:C,MATCH(N:N,'Issue Code Table'!A:A,0)),IF(M16="Critical",6,IF(M16="Significant",5,IF(M16="Moderate",3,2))))</f>
        <v>5</v>
      </c>
      <c r="AB16" s="201"/>
      <c r="AC16" s="201"/>
      <c r="AD16" s="201"/>
      <c r="AE16" s="201"/>
      <c r="AF16" s="201"/>
      <c r="AG16" s="201"/>
      <c r="AH16" s="201"/>
      <c r="AI16" s="201"/>
      <c r="AJ16" s="201"/>
      <c r="AK16" s="267"/>
      <c r="AL16" s="267"/>
      <c r="AM16" s="267"/>
      <c r="AN16" s="267"/>
      <c r="AO16" s="267"/>
      <c r="AP16" s="267"/>
      <c r="AQ16" s="267"/>
    </row>
    <row r="17" spans="1:43" ht="161.25" customHeight="1" x14ac:dyDescent="0.25">
      <c r="A17" s="237" t="s">
        <v>670</v>
      </c>
      <c r="B17" s="237" t="s">
        <v>148</v>
      </c>
      <c r="C17" s="238" t="s">
        <v>149</v>
      </c>
      <c r="D17" s="237" t="s">
        <v>139</v>
      </c>
      <c r="E17" s="237" t="s">
        <v>466</v>
      </c>
      <c r="F17" s="237" t="s">
        <v>671</v>
      </c>
      <c r="G17" s="237" t="s">
        <v>672</v>
      </c>
      <c r="H17" s="237" t="s">
        <v>469</v>
      </c>
      <c r="I17" s="215"/>
      <c r="J17" s="67"/>
      <c r="K17" s="210" t="s">
        <v>673</v>
      </c>
      <c r="L17" s="215"/>
      <c r="M17" s="215" t="s">
        <v>153</v>
      </c>
      <c r="N17" s="217" t="s">
        <v>471</v>
      </c>
      <c r="O17" s="215" t="s">
        <v>472</v>
      </c>
      <c r="P17" s="268"/>
      <c r="Q17" s="63">
        <v>2</v>
      </c>
      <c r="R17" s="63">
        <v>2.13</v>
      </c>
      <c r="S17" s="237" t="s">
        <v>473</v>
      </c>
      <c r="T17" s="237" t="s">
        <v>674</v>
      </c>
      <c r="U17" s="237" t="s">
        <v>475</v>
      </c>
      <c r="V17" s="237" t="s">
        <v>476</v>
      </c>
      <c r="W17" s="126"/>
      <c r="X17" s="201"/>
      <c r="Y17" s="201"/>
      <c r="Z17" s="201"/>
      <c r="AA17" s="125">
        <f>IF(OR(J17="Fail",ISBLANK(J17)),INDEX('Issue Code Table'!C:C,MATCH(N:N,'Issue Code Table'!A:A,0)),IF(M17="Critical",6,IF(M17="Significant",5,IF(M17="Moderate",3,2))))</f>
        <v>6</v>
      </c>
      <c r="AB17" s="201"/>
      <c r="AC17" s="201"/>
      <c r="AD17" s="201"/>
      <c r="AE17" s="201"/>
      <c r="AF17" s="201"/>
      <c r="AG17" s="201"/>
      <c r="AH17" s="201"/>
      <c r="AI17" s="201"/>
      <c r="AJ17" s="201"/>
      <c r="AK17" s="267"/>
      <c r="AL17" s="267"/>
      <c r="AM17" s="267"/>
      <c r="AN17" s="267"/>
      <c r="AO17" s="267"/>
      <c r="AP17" s="267"/>
      <c r="AQ17" s="267"/>
    </row>
    <row r="18" spans="1:43" ht="161.25" customHeight="1" x14ac:dyDescent="0.25">
      <c r="A18" s="237" t="s">
        <v>675</v>
      </c>
      <c r="B18" s="237" t="s">
        <v>337</v>
      </c>
      <c r="C18" s="238" t="s">
        <v>338</v>
      </c>
      <c r="D18" s="237" t="s">
        <v>139</v>
      </c>
      <c r="E18" s="237" t="s">
        <v>478</v>
      </c>
      <c r="F18" s="237" t="s">
        <v>467</v>
      </c>
      <c r="G18" s="237" t="s">
        <v>676</v>
      </c>
      <c r="H18" s="237" t="s">
        <v>677</v>
      </c>
      <c r="I18" s="215"/>
      <c r="J18" s="67"/>
      <c r="K18" s="210" t="s">
        <v>678</v>
      </c>
      <c r="L18" s="215"/>
      <c r="M18" s="215" t="s">
        <v>153</v>
      </c>
      <c r="N18" s="217" t="s">
        <v>471</v>
      </c>
      <c r="O18" s="215" t="s">
        <v>472</v>
      </c>
      <c r="P18" s="268"/>
      <c r="Q18" s="63">
        <v>2</v>
      </c>
      <c r="R18" s="63">
        <v>2.14</v>
      </c>
      <c r="S18" s="237" t="s">
        <v>482</v>
      </c>
      <c r="T18" s="237" t="s">
        <v>483</v>
      </c>
      <c r="U18" s="237" t="s">
        <v>484</v>
      </c>
      <c r="V18" s="237" t="s">
        <v>476</v>
      </c>
      <c r="W18" s="126"/>
      <c r="X18" s="201"/>
      <c r="Y18" s="201"/>
      <c r="Z18" s="201"/>
      <c r="AA18" s="125">
        <f>IF(OR(J18="Fail",ISBLANK(J18)),INDEX('Issue Code Table'!C:C,MATCH(N:N,'Issue Code Table'!A:A,0)),IF(M18="Critical",6,IF(M18="Significant",5,IF(M18="Moderate",3,2))))</f>
        <v>6</v>
      </c>
      <c r="AB18" s="201"/>
      <c r="AC18" s="201"/>
      <c r="AD18" s="201"/>
      <c r="AE18" s="201"/>
      <c r="AF18" s="201"/>
      <c r="AG18" s="201"/>
      <c r="AH18" s="201"/>
      <c r="AI18" s="201"/>
      <c r="AJ18" s="201"/>
      <c r="AK18" s="267"/>
      <c r="AL18" s="267"/>
      <c r="AM18" s="267"/>
      <c r="AN18" s="267"/>
      <c r="AO18" s="267"/>
      <c r="AP18" s="267"/>
      <c r="AQ18" s="267"/>
    </row>
    <row r="19" spans="1:43" ht="159" customHeight="1" x14ac:dyDescent="0.25">
      <c r="A19" s="237" t="s">
        <v>679</v>
      </c>
      <c r="B19" s="237" t="s">
        <v>337</v>
      </c>
      <c r="C19" s="238" t="s">
        <v>338</v>
      </c>
      <c r="D19" s="237" t="s">
        <v>139</v>
      </c>
      <c r="E19" s="237" t="s">
        <v>486</v>
      </c>
      <c r="F19" s="237" t="s">
        <v>487</v>
      </c>
      <c r="G19" s="237" t="s">
        <v>680</v>
      </c>
      <c r="H19" s="237" t="s">
        <v>489</v>
      </c>
      <c r="I19" s="215"/>
      <c r="J19" s="67"/>
      <c r="K19" s="210" t="s">
        <v>490</v>
      </c>
      <c r="L19" s="215"/>
      <c r="M19" s="215" t="s">
        <v>153</v>
      </c>
      <c r="N19" s="217" t="s">
        <v>388</v>
      </c>
      <c r="O19" s="215" t="s">
        <v>389</v>
      </c>
      <c r="P19" s="268"/>
      <c r="Q19" s="63">
        <v>2</v>
      </c>
      <c r="R19" s="63">
        <v>2.15</v>
      </c>
      <c r="S19" s="237" t="s">
        <v>491</v>
      </c>
      <c r="T19" s="237" t="s">
        <v>492</v>
      </c>
      <c r="U19" s="237" t="s">
        <v>493</v>
      </c>
      <c r="V19" s="237" t="s">
        <v>494</v>
      </c>
      <c r="W19" s="126"/>
      <c r="X19" s="201"/>
      <c r="Y19" s="201"/>
      <c r="Z19" s="201"/>
      <c r="AA19" s="125">
        <f>IF(OR(J19="Fail",ISBLANK(J19)),INDEX('Issue Code Table'!C:C,MATCH(N:N,'Issue Code Table'!A:A,0)),IF(M19="Critical",6,IF(M19="Significant",5,IF(M19="Moderate",3,2))))</f>
        <v>5</v>
      </c>
      <c r="AB19" s="201"/>
      <c r="AC19" s="201"/>
      <c r="AD19" s="201"/>
      <c r="AE19" s="201"/>
      <c r="AF19" s="201"/>
      <c r="AG19" s="201"/>
      <c r="AH19" s="201"/>
      <c r="AI19" s="201"/>
      <c r="AJ19" s="201"/>
      <c r="AK19" s="267"/>
      <c r="AL19" s="267"/>
      <c r="AM19" s="267"/>
      <c r="AN19" s="267"/>
      <c r="AO19" s="267"/>
      <c r="AP19" s="267"/>
      <c r="AQ19" s="267"/>
    </row>
    <row r="20" spans="1:43" ht="197.25" customHeight="1" x14ac:dyDescent="0.25">
      <c r="A20" s="237" t="s">
        <v>681</v>
      </c>
      <c r="B20" s="237" t="s">
        <v>288</v>
      </c>
      <c r="C20" s="238" t="s">
        <v>289</v>
      </c>
      <c r="D20" s="237" t="s">
        <v>351</v>
      </c>
      <c r="E20" s="237" t="s">
        <v>682</v>
      </c>
      <c r="F20" s="237" t="s">
        <v>683</v>
      </c>
      <c r="G20" s="237" t="s">
        <v>684</v>
      </c>
      <c r="H20" s="237" t="s">
        <v>685</v>
      </c>
      <c r="I20" s="215"/>
      <c r="J20" s="67"/>
      <c r="K20" s="210" t="s">
        <v>686</v>
      </c>
      <c r="L20" s="215"/>
      <c r="M20" s="215" t="s">
        <v>162</v>
      </c>
      <c r="N20" s="217" t="s">
        <v>687</v>
      </c>
      <c r="O20" s="215" t="s">
        <v>688</v>
      </c>
      <c r="P20" s="268"/>
      <c r="Q20" s="63">
        <v>2</v>
      </c>
      <c r="R20" s="63">
        <v>2.16</v>
      </c>
      <c r="S20" s="237" t="s">
        <v>689</v>
      </c>
      <c r="T20" s="237" t="s">
        <v>690</v>
      </c>
      <c r="U20" s="237" t="s">
        <v>507</v>
      </c>
      <c r="V20" s="237"/>
      <c r="W20" s="126"/>
      <c r="X20" s="201"/>
      <c r="Y20" s="201"/>
      <c r="Z20" s="201"/>
      <c r="AA20" s="125">
        <f>IF(OR(J20="Fail",ISBLANK(J20)),INDEX('Issue Code Table'!C:C,MATCH(N:N,'Issue Code Table'!A:A,0)),IF(M20="Critical",6,IF(M20="Significant",5,IF(M20="Moderate",3,2))))</f>
        <v>4</v>
      </c>
      <c r="AB20" s="201"/>
      <c r="AC20" s="201"/>
      <c r="AD20" s="201"/>
      <c r="AE20" s="201"/>
      <c r="AF20" s="201"/>
      <c r="AG20" s="201"/>
      <c r="AH20" s="201"/>
      <c r="AI20" s="201"/>
      <c r="AJ20" s="201"/>
      <c r="AK20" s="267"/>
      <c r="AL20" s="267"/>
      <c r="AM20" s="267"/>
      <c r="AN20" s="267"/>
      <c r="AO20" s="267"/>
      <c r="AP20" s="267"/>
      <c r="AQ20" s="267"/>
    </row>
    <row r="21" spans="1:43" ht="158.25" customHeight="1" x14ac:dyDescent="0.25">
      <c r="A21" s="237" t="s">
        <v>691</v>
      </c>
      <c r="B21" s="237" t="s">
        <v>148</v>
      </c>
      <c r="C21" s="238" t="s">
        <v>149</v>
      </c>
      <c r="D21" s="237" t="s">
        <v>351</v>
      </c>
      <c r="E21" s="237" t="s">
        <v>692</v>
      </c>
      <c r="F21" s="237" t="s">
        <v>693</v>
      </c>
      <c r="G21" s="237" t="s">
        <v>694</v>
      </c>
      <c r="H21" s="237" t="s">
        <v>695</v>
      </c>
      <c r="I21" s="215"/>
      <c r="J21" s="67"/>
      <c r="K21" s="210" t="s">
        <v>696</v>
      </c>
      <c r="L21" s="215"/>
      <c r="M21" s="215" t="s">
        <v>153</v>
      </c>
      <c r="N21" s="217" t="s">
        <v>503</v>
      </c>
      <c r="O21" s="215" t="s">
        <v>697</v>
      </c>
      <c r="P21" s="268"/>
      <c r="Q21" s="63">
        <v>2</v>
      </c>
      <c r="R21" s="63">
        <v>2.17</v>
      </c>
      <c r="S21" s="237" t="s">
        <v>473</v>
      </c>
      <c r="T21" s="237" t="s">
        <v>698</v>
      </c>
      <c r="U21" s="237" t="s">
        <v>699</v>
      </c>
      <c r="V21" s="237" t="s">
        <v>476</v>
      </c>
      <c r="W21" s="126"/>
      <c r="X21" s="201"/>
      <c r="Y21" s="201"/>
      <c r="Z21" s="201"/>
      <c r="AA21" s="125">
        <f>IF(OR(J21="Fail",ISBLANK(J21)),INDEX('Issue Code Table'!C:C,MATCH(N:N,'Issue Code Table'!A:A,0)),IF(M21="Critical",6,IF(M21="Significant",5,IF(M21="Moderate",3,2))))</f>
        <v>6</v>
      </c>
      <c r="AB21" s="201"/>
      <c r="AC21" s="201"/>
      <c r="AD21" s="201"/>
      <c r="AE21" s="201"/>
      <c r="AF21" s="201"/>
      <c r="AG21" s="201"/>
      <c r="AH21" s="201"/>
      <c r="AI21" s="201"/>
      <c r="AJ21" s="201"/>
      <c r="AK21" s="267"/>
      <c r="AL21" s="267"/>
      <c r="AM21" s="267"/>
      <c r="AN21" s="267"/>
      <c r="AO21" s="267"/>
      <c r="AP21" s="267"/>
      <c r="AQ21" s="267"/>
    </row>
    <row r="22" spans="1:43" ht="139.5" customHeight="1" x14ac:dyDescent="0.25">
      <c r="A22" s="237" t="s">
        <v>700</v>
      </c>
      <c r="B22" s="258" t="s">
        <v>166</v>
      </c>
      <c r="C22" s="238" t="s">
        <v>496</v>
      </c>
      <c r="D22" s="237" t="s">
        <v>351</v>
      </c>
      <c r="E22" s="237" t="s">
        <v>497</v>
      </c>
      <c r="F22" s="237" t="s">
        <v>498</v>
      </c>
      <c r="G22" s="237" t="s">
        <v>701</v>
      </c>
      <c r="H22" s="237" t="s">
        <v>500</v>
      </c>
      <c r="I22" s="215"/>
      <c r="J22" s="67"/>
      <c r="K22" s="210" t="s">
        <v>501</v>
      </c>
      <c r="L22" s="215"/>
      <c r="M22" s="215" t="s">
        <v>153</v>
      </c>
      <c r="N22" s="217" t="s">
        <v>503</v>
      </c>
      <c r="O22" s="215" t="s">
        <v>504</v>
      </c>
      <c r="P22" s="268"/>
      <c r="Q22" s="63">
        <v>3</v>
      </c>
      <c r="R22" s="63">
        <v>3.1</v>
      </c>
      <c r="S22" s="237" t="s">
        <v>505</v>
      </c>
      <c r="T22" s="237" t="s">
        <v>702</v>
      </c>
      <c r="U22" s="237" t="s">
        <v>703</v>
      </c>
      <c r="V22" s="237" t="s">
        <v>704</v>
      </c>
      <c r="W22" s="126"/>
      <c r="X22" s="201"/>
      <c r="Y22" s="201"/>
      <c r="Z22" s="201"/>
      <c r="AA22" s="125">
        <f>IF(OR(J22="Fail",ISBLANK(J22)),INDEX('Issue Code Table'!C:C,MATCH(N:N,'Issue Code Table'!A:A,0)),IF(M22="Critical",6,IF(M22="Significant",5,IF(M22="Moderate",3,2))))</f>
        <v>6</v>
      </c>
      <c r="AB22" s="201"/>
      <c r="AC22" s="201"/>
      <c r="AD22" s="201"/>
      <c r="AE22" s="201"/>
      <c r="AF22" s="201"/>
      <c r="AG22" s="201"/>
      <c r="AH22" s="201"/>
      <c r="AI22" s="201"/>
      <c r="AJ22" s="201"/>
      <c r="AK22" s="267"/>
      <c r="AL22" s="267"/>
      <c r="AM22" s="267"/>
      <c r="AN22" s="267"/>
      <c r="AO22" s="267"/>
      <c r="AP22" s="267"/>
      <c r="AQ22" s="267"/>
    </row>
    <row r="23" spans="1:43" ht="147" customHeight="1" x14ac:dyDescent="0.25">
      <c r="A23" s="237" t="s">
        <v>705</v>
      </c>
      <c r="B23" s="237" t="s">
        <v>382</v>
      </c>
      <c r="C23" s="238" t="s">
        <v>383</v>
      </c>
      <c r="D23" s="237" t="s">
        <v>139</v>
      </c>
      <c r="E23" s="237" t="s">
        <v>510</v>
      </c>
      <c r="F23" s="237" t="s">
        <v>511</v>
      </c>
      <c r="G23" s="237" t="s">
        <v>706</v>
      </c>
      <c r="H23" s="237" t="s">
        <v>513</v>
      </c>
      <c r="I23" s="215"/>
      <c r="J23" s="67"/>
      <c r="K23" s="215" t="s">
        <v>514</v>
      </c>
      <c r="L23" s="215"/>
      <c r="M23" s="215" t="s">
        <v>153</v>
      </c>
      <c r="N23" s="217" t="s">
        <v>515</v>
      </c>
      <c r="O23" s="215" t="s">
        <v>516</v>
      </c>
      <c r="P23" s="268"/>
      <c r="Q23" s="63">
        <v>3</v>
      </c>
      <c r="R23" s="228">
        <v>3.2</v>
      </c>
      <c r="S23" s="237" t="s">
        <v>517</v>
      </c>
      <c r="T23" s="237" t="s">
        <v>518</v>
      </c>
      <c r="U23" s="237" t="s">
        <v>519</v>
      </c>
      <c r="V23" s="237" t="s">
        <v>476</v>
      </c>
      <c r="W23" s="126"/>
      <c r="X23" s="201"/>
      <c r="Y23" s="201"/>
      <c r="Z23" s="201"/>
      <c r="AA23" s="125">
        <f>IF(OR(J23="Fail",ISBLANK(J23)),INDEX('Issue Code Table'!C:C,MATCH(N:N,'Issue Code Table'!A:A,0)),IF(M23="Critical",6,IF(M23="Significant",5,IF(M23="Moderate",3,2))))</f>
        <v>5</v>
      </c>
      <c r="AB23" s="201"/>
      <c r="AC23" s="201"/>
      <c r="AD23" s="201"/>
      <c r="AE23" s="201"/>
      <c r="AF23" s="201"/>
      <c r="AG23" s="201"/>
      <c r="AH23" s="201"/>
      <c r="AI23" s="201"/>
      <c r="AJ23" s="201"/>
      <c r="AK23" s="267"/>
      <c r="AL23" s="267"/>
      <c r="AM23" s="267"/>
      <c r="AN23" s="267"/>
      <c r="AO23" s="267"/>
      <c r="AP23" s="267"/>
      <c r="AQ23" s="267"/>
    </row>
    <row r="24" spans="1:43" ht="146.25" customHeight="1" x14ac:dyDescent="0.25">
      <c r="A24" s="237" t="s">
        <v>707</v>
      </c>
      <c r="B24" s="237" t="s">
        <v>148</v>
      </c>
      <c r="C24" s="238" t="s">
        <v>149</v>
      </c>
      <c r="D24" s="237" t="s">
        <v>351</v>
      </c>
      <c r="E24" s="237" t="s">
        <v>521</v>
      </c>
      <c r="F24" s="237" t="s">
        <v>522</v>
      </c>
      <c r="G24" s="237" t="s">
        <v>708</v>
      </c>
      <c r="H24" s="237" t="s">
        <v>524</v>
      </c>
      <c r="I24" s="215"/>
      <c r="J24" s="67"/>
      <c r="K24" s="215" t="s">
        <v>709</v>
      </c>
      <c r="L24" s="215"/>
      <c r="M24" s="215" t="s">
        <v>153</v>
      </c>
      <c r="N24" s="217" t="s">
        <v>526</v>
      </c>
      <c r="O24" s="215" t="s">
        <v>527</v>
      </c>
      <c r="P24" s="268"/>
      <c r="Q24" s="63">
        <v>3</v>
      </c>
      <c r="R24" s="63">
        <v>3.3</v>
      </c>
      <c r="S24" s="237" t="s">
        <v>528</v>
      </c>
      <c r="T24" s="237" t="s">
        <v>710</v>
      </c>
      <c r="U24" s="237" t="s">
        <v>530</v>
      </c>
      <c r="V24" s="237" t="s">
        <v>531</v>
      </c>
      <c r="W24" s="126"/>
      <c r="X24" s="201"/>
      <c r="Y24" s="201"/>
      <c r="Z24" s="201"/>
      <c r="AA24" s="125">
        <f>IF(OR(J24="Fail",ISBLANK(J24)),INDEX('Issue Code Table'!C:C,MATCH(N:N,'Issue Code Table'!A:A,0)),IF(M24="Critical",6,IF(M24="Significant",5,IF(M24="Moderate",3,2))))</f>
        <v>5</v>
      </c>
      <c r="AB24" s="201"/>
      <c r="AC24" s="201"/>
      <c r="AD24" s="201"/>
      <c r="AE24" s="201"/>
      <c r="AF24" s="201"/>
      <c r="AG24" s="201"/>
      <c r="AH24" s="201"/>
      <c r="AI24" s="201"/>
      <c r="AJ24" s="201"/>
      <c r="AK24" s="267"/>
      <c r="AL24" s="267"/>
      <c r="AM24" s="267"/>
      <c r="AN24" s="267"/>
      <c r="AO24" s="267"/>
      <c r="AP24" s="267"/>
      <c r="AQ24" s="267"/>
    </row>
    <row r="25" spans="1:43" ht="240.75" customHeight="1" x14ac:dyDescent="0.25">
      <c r="A25" s="237" t="s">
        <v>711</v>
      </c>
      <c r="B25" s="237" t="s">
        <v>148</v>
      </c>
      <c r="C25" s="238" t="s">
        <v>149</v>
      </c>
      <c r="D25" s="237" t="s">
        <v>351</v>
      </c>
      <c r="E25" s="237" t="s">
        <v>712</v>
      </c>
      <c r="F25" s="237" t="s">
        <v>713</v>
      </c>
      <c r="G25" s="237" t="s">
        <v>714</v>
      </c>
      <c r="H25" s="237" t="s">
        <v>715</v>
      </c>
      <c r="I25" s="215"/>
      <c r="J25" s="67"/>
      <c r="K25" s="215" t="s">
        <v>716</v>
      </c>
      <c r="L25" s="215"/>
      <c r="M25" s="215" t="s">
        <v>153</v>
      </c>
      <c r="N25" s="217" t="s">
        <v>503</v>
      </c>
      <c r="O25" s="215" t="s">
        <v>697</v>
      </c>
      <c r="P25" s="268"/>
      <c r="Q25" s="63">
        <v>3</v>
      </c>
      <c r="R25" s="63">
        <v>3.4</v>
      </c>
      <c r="S25" s="237" t="s">
        <v>717</v>
      </c>
      <c r="T25" s="237" t="s">
        <v>718</v>
      </c>
      <c r="U25" s="237" t="s">
        <v>719</v>
      </c>
      <c r="V25" s="237" t="s">
        <v>553</v>
      </c>
      <c r="W25" s="126"/>
      <c r="X25" s="201"/>
      <c r="Y25" s="201"/>
      <c r="Z25" s="201"/>
      <c r="AA25" s="125">
        <f>IF(OR(J25="Fail",ISBLANK(J25)),INDEX('Issue Code Table'!C:C,MATCH(N:N,'Issue Code Table'!A:A,0)),IF(M25="Critical",6,IF(M25="Significant",5,IF(M25="Moderate",3,2))))</f>
        <v>6</v>
      </c>
      <c r="AB25" s="201"/>
      <c r="AC25" s="201"/>
      <c r="AD25" s="201"/>
      <c r="AE25" s="201"/>
      <c r="AF25" s="201"/>
      <c r="AG25" s="201"/>
      <c r="AH25" s="201"/>
      <c r="AI25" s="201"/>
      <c r="AJ25" s="201"/>
      <c r="AK25" s="267"/>
      <c r="AL25" s="267"/>
      <c r="AM25" s="267"/>
      <c r="AN25" s="267"/>
      <c r="AO25" s="267"/>
      <c r="AP25" s="267"/>
      <c r="AQ25" s="267"/>
    </row>
    <row r="26" spans="1:43" s="200" customFormat="1" ht="159.75" customHeight="1" x14ac:dyDescent="0.25">
      <c r="A26" s="237" t="s">
        <v>720</v>
      </c>
      <c r="B26" s="237" t="s">
        <v>182</v>
      </c>
      <c r="C26" s="238" t="s">
        <v>183</v>
      </c>
      <c r="D26" s="237" t="s">
        <v>139</v>
      </c>
      <c r="E26" s="237" t="s">
        <v>533</v>
      </c>
      <c r="F26" s="237" t="s">
        <v>534</v>
      </c>
      <c r="G26" s="237" t="s">
        <v>535</v>
      </c>
      <c r="H26" s="237" t="s">
        <v>536</v>
      </c>
      <c r="I26" s="215"/>
      <c r="J26" s="67"/>
      <c r="K26" s="215" t="s">
        <v>537</v>
      </c>
      <c r="L26" s="215"/>
      <c r="M26" s="215" t="s">
        <v>153</v>
      </c>
      <c r="N26" s="217" t="s">
        <v>538</v>
      </c>
      <c r="O26" s="215" t="s">
        <v>539</v>
      </c>
      <c r="P26" s="268"/>
      <c r="Q26" s="63">
        <v>4</v>
      </c>
      <c r="R26" s="63">
        <v>4.0999999999999996</v>
      </c>
      <c r="S26" s="237" t="s">
        <v>540</v>
      </c>
      <c r="T26" s="237" t="s">
        <v>541</v>
      </c>
      <c r="U26" s="237" t="s">
        <v>542</v>
      </c>
      <c r="V26" s="237" t="s">
        <v>721</v>
      </c>
      <c r="W26" s="126"/>
      <c r="X26" s="201"/>
      <c r="Y26" s="201"/>
      <c r="Z26" s="201"/>
      <c r="AA26" s="125">
        <f>IF(OR(J26="Fail",ISBLANK(J26)),INDEX('Issue Code Table'!C:C,MATCH(N:N,'Issue Code Table'!A:A,0)),IF(M26="Critical",6,IF(M26="Significant",5,IF(M26="Moderate",3,2))))</f>
        <v>5</v>
      </c>
      <c r="AB26" s="201"/>
      <c r="AC26" s="201"/>
      <c r="AD26" s="201"/>
      <c r="AE26" s="201"/>
      <c r="AF26" s="201"/>
      <c r="AG26" s="201"/>
      <c r="AH26" s="201"/>
      <c r="AI26" s="201"/>
      <c r="AJ26" s="201"/>
      <c r="AK26" s="267"/>
      <c r="AL26" s="267"/>
      <c r="AM26" s="267"/>
      <c r="AN26" s="267"/>
      <c r="AO26" s="267"/>
      <c r="AP26" s="267"/>
      <c r="AQ26" s="267"/>
    </row>
    <row r="27" spans="1:43" s="200" customFormat="1" ht="153" customHeight="1" x14ac:dyDescent="0.25">
      <c r="A27" s="237" t="s">
        <v>722</v>
      </c>
      <c r="B27" s="237" t="s">
        <v>182</v>
      </c>
      <c r="C27" s="238" t="s">
        <v>183</v>
      </c>
      <c r="D27" s="237" t="s">
        <v>351</v>
      </c>
      <c r="E27" s="237" t="s">
        <v>545</v>
      </c>
      <c r="F27" s="237" t="s">
        <v>546</v>
      </c>
      <c r="G27" s="237" t="s">
        <v>723</v>
      </c>
      <c r="H27" s="237" t="s">
        <v>548</v>
      </c>
      <c r="I27" s="215"/>
      <c r="J27" s="67"/>
      <c r="K27" s="210" t="s">
        <v>549</v>
      </c>
      <c r="L27" s="215"/>
      <c r="M27" s="215" t="s">
        <v>153</v>
      </c>
      <c r="N27" s="217" t="s">
        <v>201</v>
      </c>
      <c r="O27" s="215" t="s">
        <v>202</v>
      </c>
      <c r="P27" s="268"/>
      <c r="Q27" s="63">
        <v>4</v>
      </c>
      <c r="R27" s="63">
        <v>4.2</v>
      </c>
      <c r="S27" s="237" t="s">
        <v>724</v>
      </c>
      <c r="T27" s="237" t="s">
        <v>551</v>
      </c>
      <c r="U27" s="237" t="s">
        <v>552</v>
      </c>
      <c r="V27" s="237" t="s">
        <v>553</v>
      </c>
      <c r="W27" s="126"/>
      <c r="X27" s="201"/>
      <c r="Y27" s="201"/>
      <c r="Z27" s="201"/>
      <c r="AA27" s="125">
        <f>IF(OR(J27="Fail",ISBLANK(J27)),INDEX('Issue Code Table'!C:C,MATCH(N:N,'Issue Code Table'!A:A,0)),IF(M27="Critical",6,IF(M27="Significant",5,IF(M27="Moderate",3,2))))</f>
        <v>5</v>
      </c>
      <c r="AB27" s="201"/>
      <c r="AC27" s="201"/>
      <c r="AD27" s="201"/>
      <c r="AE27" s="201"/>
      <c r="AF27" s="201"/>
      <c r="AG27" s="201"/>
      <c r="AH27" s="201"/>
      <c r="AI27" s="201"/>
      <c r="AJ27" s="201"/>
      <c r="AK27" s="267"/>
      <c r="AL27" s="267"/>
      <c r="AM27" s="267"/>
      <c r="AN27" s="267"/>
      <c r="AO27" s="267"/>
      <c r="AP27" s="267"/>
      <c r="AQ27" s="267"/>
    </row>
    <row r="28" spans="1:43" s="200" customFormat="1" ht="171.75" customHeight="1" x14ac:dyDescent="0.25">
      <c r="A28" s="237" t="s">
        <v>725</v>
      </c>
      <c r="B28" s="237" t="s">
        <v>182</v>
      </c>
      <c r="C28" s="238" t="s">
        <v>183</v>
      </c>
      <c r="D28" s="237" t="s">
        <v>351</v>
      </c>
      <c r="E28" s="237" t="s">
        <v>555</v>
      </c>
      <c r="F28" s="237" t="s">
        <v>556</v>
      </c>
      <c r="G28" s="237" t="s">
        <v>726</v>
      </c>
      <c r="H28" s="237" t="s">
        <v>558</v>
      </c>
      <c r="I28" s="215"/>
      <c r="J28" s="67"/>
      <c r="K28" s="220" t="s">
        <v>559</v>
      </c>
      <c r="L28" s="215"/>
      <c r="M28" s="215" t="s">
        <v>162</v>
      </c>
      <c r="N28" s="217" t="s">
        <v>194</v>
      </c>
      <c r="O28" s="215" t="s">
        <v>195</v>
      </c>
      <c r="P28" s="268"/>
      <c r="Q28" s="63">
        <v>4</v>
      </c>
      <c r="R28" s="63">
        <v>4.3</v>
      </c>
      <c r="S28" s="237" t="s">
        <v>727</v>
      </c>
      <c r="T28" s="237" t="s">
        <v>561</v>
      </c>
      <c r="U28" s="237" t="s">
        <v>562</v>
      </c>
      <c r="V28" s="237"/>
      <c r="W28" s="126"/>
      <c r="X28" s="201"/>
      <c r="Y28" s="201"/>
      <c r="Z28" s="201"/>
      <c r="AA28" s="125">
        <f>IF(OR(J28="Fail",ISBLANK(J28)),INDEX('Issue Code Table'!C:C,MATCH(N:N,'Issue Code Table'!A:A,0)),IF(M28="Critical",6,IF(M28="Significant",5,IF(M28="Moderate",3,2))))</f>
        <v>4</v>
      </c>
      <c r="AB28" s="201"/>
      <c r="AC28" s="201"/>
      <c r="AD28" s="201"/>
      <c r="AE28" s="201"/>
      <c r="AF28" s="201"/>
      <c r="AG28" s="201"/>
      <c r="AH28" s="201"/>
      <c r="AI28" s="201"/>
      <c r="AJ28" s="201"/>
      <c r="AK28" s="267"/>
      <c r="AL28" s="267"/>
      <c r="AM28" s="267"/>
      <c r="AN28" s="267"/>
      <c r="AO28" s="267"/>
      <c r="AP28" s="267"/>
      <c r="AQ28" s="267"/>
    </row>
    <row r="29" spans="1:43" s="200" customFormat="1" ht="139.5" customHeight="1" x14ac:dyDescent="0.25">
      <c r="A29" s="237" t="s">
        <v>728</v>
      </c>
      <c r="B29" s="237" t="s">
        <v>272</v>
      </c>
      <c r="C29" s="238" t="s">
        <v>273</v>
      </c>
      <c r="D29" s="237" t="s">
        <v>139</v>
      </c>
      <c r="E29" s="237" t="s">
        <v>564</v>
      </c>
      <c r="F29" s="237" t="s">
        <v>565</v>
      </c>
      <c r="G29" s="237" t="s">
        <v>566</v>
      </c>
      <c r="H29" s="237" t="s">
        <v>567</v>
      </c>
      <c r="I29" s="215"/>
      <c r="J29" s="67"/>
      <c r="K29" s="215" t="s">
        <v>729</v>
      </c>
      <c r="L29" s="215"/>
      <c r="M29" s="215" t="s">
        <v>162</v>
      </c>
      <c r="N29" s="217" t="s">
        <v>570</v>
      </c>
      <c r="O29" s="215" t="s">
        <v>571</v>
      </c>
      <c r="P29" s="268"/>
      <c r="Q29" s="63">
        <v>5</v>
      </c>
      <c r="R29" s="63">
        <v>5.0999999999999996</v>
      </c>
      <c r="S29" s="237" t="s">
        <v>572</v>
      </c>
      <c r="T29" s="237" t="s">
        <v>730</v>
      </c>
      <c r="U29" s="237" t="s">
        <v>574</v>
      </c>
      <c r="V29" s="237"/>
      <c r="W29" s="126"/>
      <c r="X29" s="201"/>
      <c r="Y29" s="201"/>
      <c r="Z29" s="201"/>
      <c r="AA29" s="125">
        <f>IF(OR(J29="Fail",ISBLANK(J29)),INDEX('Issue Code Table'!C:C,MATCH(N:N,'Issue Code Table'!A:A,0)),IF(M29="Critical",6,IF(M29="Significant",5,IF(M29="Moderate",3,2))))</f>
        <v>2</v>
      </c>
      <c r="AB29" s="201"/>
      <c r="AC29" s="201"/>
      <c r="AD29" s="201"/>
      <c r="AE29" s="201"/>
      <c r="AF29" s="201"/>
      <c r="AG29" s="201"/>
      <c r="AH29" s="201"/>
      <c r="AI29" s="201"/>
      <c r="AJ29" s="201"/>
      <c r="AK29" s="267"/>
      <c r="AL29" s="267"/>
      <c r="AM29" s="267"/>
      <c r="AN29" s="267"/>
      <c r="AO29" s="267"/>
      <c r="AP29" s="267"/>
      <c r="AQ29" s="267"/>
    </row>
    <row r="30" spans="1:43" s="200" customFormat="1" ht="103.5" customHeight="1" x14ac:dyDescent="0.25">
      <c r="A30" s="237" t="s">
        <v>731</v>
      </c>
      <c r="B30" s="237" t="s">
        <v>576</v>
      </c>
      <c r="C30" s="238" t="s">
        <v>577</v>
      </c>
      <c r="D30" s="237" t="s">
        <v>351</v>
      </c>
      <c r="E30" s="237" t="s">
        <v>578</v>
      </c>
      <c r="F30" s="237" t="s">
        <v>579</v>
      </c>
      <c r="G30" s="237" t="s">
        <v>732</v>
      </c>
      <c r="H30" s="237" t="s">
        <v>581</v>
      </c>
      <c r="I30" s="215"/>
      <c r="J30" s="67"/>
      <c r="K30" s="215" t="s">
        <v>733</v>
      </c>
      <c r="L30" s="215"/>
      <c r="M30" s="215" t="s">
        <v>162</v>
      </c>
      <c r="N30" s="217" t="s">
        <v>583</v>
      </c>
      <c r="O30" s="215" t="s">
        <v>584</v>
      </c>
      <c r="P30" s="268"/>
      <c r="Q30" s="63">
        <v>5</v>
      </c>
      <c r="R30" s="63">
        <v>5.2</v>
      </c>
      <c r="S30" s="237" t="s">
        <v>585</v>
      </c>
      <c r="T30" s="237" t="s">
        <v>586</v>
      </c>
      <c r="U30" s="237" t="s">
        <v>587</v>
      </c>
      <c r="V30" s="237"/>
      <c r="W30" s="126"/>
      <c r="X30" s="201"/>
      <c r="Y30" s="201"/>
      <c r="Z30" s="201"/>
      <c r="AA30" s="125">
        <f>IF(OR(J30="Fail",ISBLANK(J30)),INDEX('Issue Code Table'!C:C,MATCH(N:N,'Issue Code Table'!A:A,0)),IF(M30="Critical",6,IF(M30="Significant",5,IF(M30="Moderate",3,2))))</f>
        <v>5</v>
      </c>
      <c r="AB30" s="201"/>
      <c r="AC30" s="201"/>
      <c r="AD30" s="201"/>
      <c r="AE30" s="201"/>
      <c r="AF30" s="201"/>
      <c r="AG30" s="201"/>
      <c r="AH30" s="201"/>
      <c r="AI30" s="201"/>
      <c r="AJ30" s="201"/>
      <c r="AK30" s="267"/>
      <c r="AL30" s="267"/>
      <c r="AM30" s="267"/>
      <c r="AN30" s="267"/>
      <c r="AO30" s="267"/>
      <c r="AP30" s="267"/>
      <c r="AQ30" s="267"/>
    </row>
    <row r="31" spans="1:43" s="200" customFormat="1" ht="187.5" customHeight="1" x14ac:dyDescent="0.25">
      <c r="A31" s="237" t="s">
        <v>734</v>
      </c>
      <c r="B31" s="237" t="s">
        <v>576</v>
      </c>
      <c r="C31" s="238" t="s">
        <v>577</v>
      </c>
      <c r="D31" s="237" t="s">
        <v>351</v>
      </c>
      <c r="E31" s="237" t="s">
        <v>589</v>
      </c>
      <c r="F31" s="237" t="s">
        <v>735</v>
      </c>
      <c r="G31" s="237" t="s">
        <v>736</v>
      </c>
      <c r="H31" s="237" t="s">
        <v>592</v>
      </c>
      <c r="I31" s="215"/>
      <c r="J31" s="67"/>
      <c r="K31" s="210" t="s">
        <v>737</v>
      </c>
      <c r="L31" s="215"/>
      <c r="M31" s="215" t="s">
        <v>153</v>
      </c>
      <c r="N31" s="217" t="s">
        <v>594</v>
      </c>
      <c r="O31" s="215" t="s">
        <v>595</v>
      </c>
      <c r="P31" s="268"/>
      <c r="Q31" s="63">
        <v>5</v>
      </c>
      <c r="R31" s="63">
        <v>5.4</v>
      </c>
      <c r="S31" s="237" t="s">
        <v>738</v>
      </c>
      <c r="T31" s="237" t="s">
        <v>739</v>
      </c>
      <c r="U31" s="237" t="s">
        <v>598</v>
      </c>
      <c r="V31" s="237" t="s">
        <v>599</v>
      </c>
      <c r="W31" s="126"/>
      <c r="X31" s="201"/>
      <c r="Y31" s="201"/>
      <c r="Z31" s="201"/>
      <c r="AA31" s="125">
        <f>IF(OR(J31="Fail",ISBLANK(J31)),INDEX('Issue Code Table'!C:C,MATCH(N:N,'Issue Code Table'!A:A,0)),IF(M31="Critical",6,IF(M31="Significant",5,IF(M31="Moderate",3,2))))</f>
        <v>5</v>
      </c>
      <c r="AB31" s="201"/>
      <c r="AC31" s="201"/>
      <c r="AD31" s="201"/>
      <c r="AE31" s="201"/>
      <c r="AF31" s="201"/>
      <c r="AG31" s="201"/>
      <c r="AH31" s="201"/>
      <c r="AI31" s="201"/>
      <c r="AJ31" s="201"/>
      <c r="AK31" s="267"/>
      <c r="AL31" s="267"/>
      <c r="AM31" s="267"/>
      <c r="AN31" s="267"/>
      <c r="AO31" s="267"/>
      <c r="AP31" s="267"/>
      <c r="AQ31" s="267"/>
    </row>
    <row r="32" spans="1:43" s="200" customFormat="1" ht="205.5" customHeight="1" x14ac:dyDescent="0.25">
      <c r="A32" s="237" t="s">
        <v>740</v>
      </c>
      <c r="B32" s="237" t="s">
        <v>601</v>
      </c>
      <c r="C32" s="238" t="s">
        <v>602</v>
      </c>
      <c r="D32" s="237" t="s">
        <v>139</v>
      </c>
      <c r="E32" s="237" t="s">
        <v>603</v>
      </c>
      <c r="F32" s="237" t="s">
        <v>604</v>
      </c>
      <c r="G32" s="237" t="s">
        <v>605</v>
      </c>
      <c r="H32" s="237" t="s">
        <v>606</v>
      </c>
      <c r="I32" s="215"/>
      <c r="J32" s="67"/>
      <c r="K32" s="210" t="s">
        <v>741</v>
      </c>
      <c r="L32" s="215" t="s">
        <v>742</v>
      </c>
      <c r="M32" s="215" t="s">
        <v>244</v>
      </c>
      <c r="N32" s="217" t="s">
        <v>608</v>
      </c>
      <c r="O32" s="215" t="s">
        <v>609</v>
      </c>
      <c r="P32" s="268"/>
      <c r="Q32" s="63">
        <v>6</v>
      </c>
      <c r="R32" s="63">
        <v>6.1</v>
      </c>
      <c r="S32" s="237" t="s">
        <v>610</v>
      </c>
      <c r="T32" s="237" t="s">
        <v>743</v>
      </c>
      <c r="U32" s="237" t="s">
        <v>612</v>
      </c>
      <c r="V32" s="237"/>
      <c r="W32" s="126"/>
      <c r="X32" s="201"/>
      <c r="Y32" s="201"/>
      <c r="Z32" s="201"/>
      <c r="AA32" s="125">
        <f>IF(OR(J32="Fail",ISBLANK(J32)),INDEX('Issue Code Table'!C:C,MATCH(N:N,'Issue Code Table'!A:A,0)),IF(M32="Critical",6,IF(M32="Significant",5,IF(M32="Moderate",3,2))))</f>
        <v>2</v>
      </c>
      <c r="AB32" s="201"/>
      <c r="AC32" s="201"/>
      <c r="AD32" s="201"/>
      <c r="AE32" s="201"/>
      <c r="AF32" s="201"/>
      <c r="AG32" s="201"/>
      <c r="AH32" s="201"/>
      <c r="AI32" s="201"/>
      <c r="AJ32" s="201"/>
      <c r="AK32" s="267"/>
      <c r="AL32" s="267"/>
      <c r="AM32" s="267"/>
      <c r="AN32" s="267"/>
      <c r="AO32" s="267"/>
      <c r="AP32" s="267"/>
      <c r="AQ32" s="267"/>
    </row>
    <row r="33" spans="1:43" s="200" customFormat="1" ht="213" customHeight="1" x14ac:dyDescent="0.25">
      <c r="A33" s="237" t="s">
        <v>744</v>
      </c>
      <c r="B33" s="237" t="s">
        <v>219</v>
      </c>
      <c r="C33" s="238" t="s">
        <v>220</v>
      </c>
      <c r="D33" s="237" t="s">
        <v>351</v>
      </c>
      <c r="E33" s="237" t="s">
        <v>615</v>
      </c>
      <c r="F33" s="237" t="s">
        <v>616</v>
      </c>
      <c r="G33" s="237" t="s">
        <v>745</v>
      </c>
      <c r="H33" s="237" t="s">
        <v>618</v>
      </c>
      <c r="I33" s="215"/>
      <c r="J33" s="67"/>
      <c r="K33" s="210" t="s">
        <v>619</v>
      </c>
      <c r="L33" s="215"/>
      <c r="M33" s="215" t="s">
        <v>153</v>
      </c>
      <c r="N33" s="217" t="s">
        <v>357</v>
      </c>
      <c r="O33" s="215" t="s">
        <v>358</v>
      </c>
      <c r="P33" s="268"/>
      <c r="Q33" s="63">
        <v>6</v>
      </c>
      <c r="R33" s="63">
        <v>6.2</v>
      </c>
      <c r="S33" s="237" t="s">
        <v>746</v>
      </c>
      <c r="T33" s="237" t="s">
        <v>621</v>
      </c>
      <c r="U33" s="237" t="s">
        <v>622</v>
      </c>
      <c r="V33" s="237" t="s">
        <v>623</v>
      </c>
      <c r="W33" s="126"/>
      <c r="X33" s="201"/>
      <c r="Y33" s="201"/>
      <c r="Z33" s="201"/>
      <c r="AA33" s="125">
        <f>IF(OR(J33="Fail",ISBLANK(J33)),INDEX('Issue Code Table'!C:C,MATCH(N:N,'Issue Code Table'!A:A,0)),IF(M33="Critical",6,IF(M33="Significant",5,IF(M33="Moderate",3,2))))</f>
        <v>5</v>
      </c>
      <c r="AB33" s="201"/>
      <c r="AC33" s="201"/>
      <c r="AD33" s="201"/>
      <c r="AE33" s="201"/>
      <c r="AF33" s="201"/>
      <c r="AG33" s="201"/>
      <c r="AH33" s="201"/>
      <c r="AI33" s="201"/>
      <c r="AJ33" s="201"/>
      <c r="AK33" s="267"/>
      <c r="AL33" s="267"/>
      <c r="AM33" s="267"/>
      <c r="AN33" s="267"/>
      <c r="AO33" s="267"/>
      <c r="AP33" s="267"/>
      <c r="AQ33" s="267"/>
    </row>
    <row r="34" spans="1:43" s="200" customFormat="1" ht="12" customHeight="1" x14ac:dyDescent="0.35">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201"/>
      <c r="Y34" s="102"/>
      <c r="Z34" s="102"/>
      <c r="AA34" s="126"/>
      <c r="AB34" s="201"/>
      <c r="AC34" s="201"/>
      <c r="AD34" s="201"/>
      <c r="AE34" s="201"/>
      <c r="AF34" s="201"/>
      <c r="AG34" s="201"/>
      <c r="AH34" s="201"/>
      <c r="AI34" s="201"/>
      <c r="AJ34" s="201"/>
      <c r="AK34" s="267"/>
      <c r="AL34" s="267"/>
      <c r="AM34" s="267"/>
      <c r="AN34" s="267"/>
      <c r="AO34" s="267"/>
      <c r="AP34" s="267"/>
      <c r="AQ34" s="267"/>
    </row>
    <row r="35" spans="1:43" s="200" customFormat="1" ht="52.5" hidden="1" customHeight="1" x14ac:dyDescent="0.25">
      <c r="A35" s="267"/>
      <c r="B35" s="267"/>
      <c r="C35" s="269"/>
      <c r="D35" s="267"/>
      <c r="E35" s="267"/>
      <c r="F35" s="267"/>
      <c r="G35" s="267"/>
      <c r="H35" s="267"/>
      <c r="I35" s="68" t="s">
        <v>58</v>
      </c>
      <c r="J35" s="267"/>
      <c r="K35" s="267"/>
      <c r="L35" s="267"/>
      <c r="M35" s="267"/>
      <c r="N35" s="267"/>
      <c r="O35" s="267"/>
      <c r="P35" s="267"/>
      <c r="Q35" s="267"/>
      <c r="R35" s="267"/>
      <c r="S35" s="267"/>
      <c r="T35" s="267"/>
      <c r="U35" s="237" t="s">
        <v>747</v>
      </c>
      <c r="V35" s="237"/>
      <c r="W35" s="261"/>
      <c r="X35" s="201"/>
      <c r="Y35" s="201"/>
      <c r="Z35" s="201"/>
      <c r="AA35" s="126"/>
      <c r="AB35" s="201"/>
      <c r="AC35" s="201"/>
      <c r="AD35" s="201"/>
      <c r="AE35" s="201"/>
      <c r="AF35" s="201"/>
      <c r="AG35" s="201"/>
      <c r="AH35" s="201"/>
      <c r="AI35" s="201"/>
      <c r="AJ35" s="201"/>
      <c r="AK35" s="267"/>
      <c r="AL35" s="267"/>
      <c r="AM35" s="267"/>
      <c r="AN35" s="267"/>
      <c r="AO35" s="267"/>
      <c r="AP35" s="267"/>
      <c r="AQ35" s="267"/>
    </row>
    <row r="36" spans="1:43" s="200" customFormat="1" ht="27.75" hidden="1" customHeight="1" x14ac:dyDescent="0.35">
      <c r="A36" s="267"/>
      <c r="B36" s="267"/>
      <c r="C36" s="269"/>
      <c r="D36" s="267"/>
      <c r="E36" s="267"/>
      <c r="F36" s="267"/>
      <c r="G36" s="267"/>
      <c r="H36" s="267"/>
      <c r="I36" s="68" t="s">
        <v>59</v>
      </c>
      <c r="J36" s="267"/>
      <c r="K36" s="267"/>
      <c r="L36" s="267"/>
      <c r="M36" s="267"/>
      <c r="N36" s="267"/>
      <c r="O36" s="267"/>
      <c r="P36" s="267"/>
      <c r="Q36" s="267"/>
      <c r="R36" s="267"/>
      <c r="S36" s="267"/>
      <c r="T36" s="267"/>
      <c r="U36" s="237" t="s">
        <v>748</v>
      </c>
      <c r="V36" s="237"/>
      <c r="W36" s="261"/>
      <c r="X36" s="201"/>
      <c r="Y36" s="201"/>
      <c r="Z36" s="201"/>
      <c r="AA36" s="1"/>
      <c r="AB36" s="201"/>
      <c r="AC36" s="201"/>
      <c r="AD36" s="201"/>
      <c r="AE36" s="201"/>
      <c r="AF36" s="201"/>
      <c r="AG36" s="201"/>
      <c r="AH36" s="201"/>
      <c r="AI36" s="201"/>
      <c r="AJ36" s="201"/>
      <c r="AK36" s="267"/>
      <c r="AL36" s="267"/>
      <c r="AM36" s="267"/>
      <c r="AN36" s="267"/>
      <c r="AO36" s="267"/>
      <c r="AP36" s="267"/>
      <c r="AQ36" s="267"/>
    </row>
    <row r="37" spans="1:43" s="200" customFormat="1" ht="23.25" hidden="1" customHeight="1" x14ac:dyDescent="0.35">
      <c r="A37" s="267"/>
      <c r="B37" s="267"/>
      <c r="C37" s="269"/>
      <c r="D37" s="267"/>
      <c r="E37" s="267"/>
      <c r="F37" s="267"/>
      <c r="G37" s="267"/>
      <c r="H37" s="267"/>
      <c r="I37" s="68" t="s">
        <v>47</v>
      </c>
      <c r="J37" s="267"/>
      <c r="K37" s="267"/>
      <c r="L37" s="267"/>
      <c r="M37" s="267"/>
      <c r="N37" s="267"/>
      <c r="O37" s="267"/>
      <c r="P37" s="267"/>
      <c r="Q37" s="267"/>
      <c r="R37" s="267"/>
      <c r="S37" s="267"/>
      <c r="T37" s="267"/>
      <c r="U37" s="237" t="s">
        <v>749</v>
      </c>
      <c r="V37" s="237"/>
      <c r="W37" s="261"/>
      <c r="X37" s="201"/>
      <c r="Y37" s="201"/>
      <c r="Z37" s="201"/>
      <c r="AA37" s="1"/>
      <c r="AB37" s="201"/>
      <c r="AC37" s="201"/>
      <c r="AD37" s="201"/>
      <c r="AE37" s="201"/>
      <c r="AF37" s="201"/>
      <c r="AG37" s="201"/>
      <c r="AH37" s="201"/>
      <c r="AI37" s="201"/>
      <c r="AJ37" s="201"/>
      <c r="AK37" s="267"/>
      <c r="AL37" s="267"/>
      <c r="AM37" s="267"/>
      <c r="AN37" s="267"/>
      <c r="AO37" s="267"/>
      <c r="AP37" s="267"/>
      <c r="AQ37" s="267"/>
    </row>
    <row r="38" spans="1:43" s="200" customFormat="1" ht="22.5" hidden="1" customHeight="1" x14ac:dyDescent="0.35">
      <c r="A38" s="267"/>
      <c r="B38" s="267"/>
      <c r="C38" s="269"/>
      <c r="D38" s="267"/>
      <c r="E38" s="267"/>
      <c r="F38" s="267"/>
      <c r="G38" s="267"/>
      <c r="H38" s="267"/>
      <c r="I38" s="68" t="s">
        <v>309</v>
      </c>
      <c r="J38" s="267"/>
      <c r="K38" s="267"/>
      <c r="L38" s="267"/>
      <c r="M38" s="267"/>
      <c r="N38" s="267"/>
      <c r="O38" s="267"/>
      <c r="P38" s="267"/>
      <c r="Q38" s="267"/>
      <c r="R38" s="267"/>
      <c r="S38" s="267"/>
      <c r="T38" s="267"/>
      <c r="U38" s="237" t="s">
        <v>750</v>
      </c>
      <c r="V38" s="237" t="s">
        <v>599</v>
      </c>
      <c r="W38" s="261"/>
      <c r="X38" s="201"/>
      <c r="Y38" s="201"/>
      <c r="Z38" s="201"/>
      <c r="AA38" s="1"/>
      <c r="AB38" s="201"/>
      <c r="AC38" s="201"/>
      <c r="AD38" s="201"/>
      <c r="AE38" s="201"/>
      <c r="AF38" s="201"/>
      <c r="AG38" s="201"/>
      <c r="AH38" s="201"/>
      <c r="AI38" s="201"/>
      <c r="AJ38" s="201"/>
      <c r="AK38" s="267"/>
      <c r="AL38" s="267"/>
      <c r="AM38" s="267"/>
      <c r="AN38" s="267"/>
      <c r="AO38" s="267"/>
      <c r="AP38" s="267"/>
      <c r="AQ38" s="267"/>
    </row>
    <row r="39" spans="1:43" s="200" customFormat="1" ht="37.5" hidden="1" customHeight="1" x14ac:dyDescent="0.35">
      <c r="A39" s="267"/>
      <c r="B39" s="267"/>
      <c r="C39" s="269"/>
      <c r="D39" s="267"/>
      <c r="E39" s="267"/>
      <c r="F39" s="267"/>
      <c r="G39" s="267"/>
      <c r="H39" s="267"/>
      <c r="I39" s="267"/>
      <c r="J39" s="267"/>
      <c r="K39" s="267"/>
      <c r="L39" s="267"/>
      <c r="M39" s="267"/>
      <c r="N39" s="267"/>
      <c r="O39" s="267"/>
      <c r="P39" s="267"/>
      <c r="Q39" s="267"/>
      <c r="R39" s="267"/>
      <c r="S39" s="267"/>
      <c r="T39" s="267"/>
      <c r="U39" s="237" t="s">
        <v>612</v>
      </c>
      <c r="V39" s="237"/>
      <c r="W39" s="261"/>
      <c r="X39" s="201"/>
      <c r="Y39" s="201"/>
      <c r="Z39" s="201"/>
      <c r="AA39" s="1"/>
      <c r="AB39" s="201"/>
      <c r="AC39" s="201"/>
      <c r="AD39" s="201"/>
      <c r="AE39" s="201"/>
      <c r="AF39" s="201"/>
      <c r="AG39" s="201"/>
      <c r="AH39" s="201"/>
      <c r="AI39" s="201"/>
      <c r="AJ39" s="201"/>
      <c r="AK39" s="267"/>
      <c r="AL39" s="267"/>
      <c r="AM39" s="267"/>
      <c r="AN39" s="267"/>
      <c r="AO39" s="267"/>
      <c r="AP39" s="267"/>
      <c r="AQ39" s="267"/>
    </row>
    <row r="40" spans="1:43" s="200" customFormat="1" ht="20.25" hidden="1" customHeight="1" x14ac:dyDescent="0.35">
      <c r="A40" s="267"/>
      <c r="B40" s="267"/>
      <c r="C40" s="269"/>
      <c r="D40" s="267"/>
      <c r="E40" s="267"/>
      <c r="F40" s="267"/>
      <c r="G40" s="267"/>
      <c r="H40" s="267"/>
      <c r="I40" s="68" t="s">
        <v>310</v>
      </c>
      <c r="J40" s="267"/>
      <c r="K40" s="267"/>
      <c r="L40" s="267"/>
      <c r="M40" s="267"/>
      <c r="N40" s="267"/>
      <c r="O40" s="267"/>
      <c r="P40" s="267"/>
      <c r="Q40" s="267"/>
      <c r="R40" s="267"/>
      <c r="S40" s="267"/>
      <c r="T40" s="267"/>
      <c r="U40" s="237" t="s">
        <v>622</v>
      </c>
      <c r="V40" s="237" t="s">
        <v>751</v>
      </c>
      <c r="W40" s="261"/>
      <c r="X40" s="201"/>
      <c r="Y40" s="201"/>
      <c r="Z40" s="201"/>
      <c r="AA40" s="1"/>
      <c r="AB40" s="201"/>
      <c r="AC40" s="201"/>
      <c r="AD40" s="201"/>
      <c r="AE40" s="201"/>
      <c r="AF40" s="201"/>
      <c r="AG40" s="201"/>
      <c r="AH40" s="201"/>
      <c r="AI40" s="201"/>
      <c r="AJ40" s="201"/>
      <c r="AK40" s="267"/>
      <c r="AL40" s="267"/>
      <c r="AM40" s="267"/>
      <c r="AN40" s="267"/>
      <c r="AO40" s="267"/>
      <c r="AP40" s="267"/>
      <c r="AQ40" s="267"/>
    </row>
    <row r="41" spans="1:43" s="200" customFormat="1" ht="19.5" hidden="1" customHeight="1" x14ac:dyDescent="0.35">
      <c r="A41" s="267"/>
      <c r="B41" s="267"/>
      <c r="C41" s="269"/>
      <c r="D41" s="267"/>
      <c r="E41" s="267"/>
      <c r="F41" s="267"/>
      <c r="G41" s="267"/>
      <c r="H41" s="267"/>
      <c r="I41" s="68" t="s">
        <v>144</v>
      </c>
      <c r="J41" s="267"/>
      <c r="K41" s="267"/>
      <c r="L41" s="267"/>
      <c r="M41" s="267"/>
      <c r="N41" s="267"/>
      <c r="O41" s="267"/>
      <c r="P41" s="267"/>
      <c r="Q41" s="267"/>
      <c r="R41" s="267"/>
      <c r="S41" s="267"/>
      <c r="T41" s="267"/>
      <c r="U41" s="237" t="s">
        <v>752</v>
      </c>
      <c r="V41" s="237" t="s">
        <v>753</v>
      </c>
      <c r="W41" s="261"/>
      <c r="X41" s="201"/>
      <c r="Y41" s="201"/>
      <c r="Z41" s="201"/>
      <c r="AA41" s="1"/>
      <c r="AB41" s="201"/>
      <c r="AC41" s="201"/>
      <c r="AD41" s="201"/>
      <c r="AE41" s="201"/>
      <c r="AF41" s="201"/>
      <c r="AG41" s="201"/>
      <c r="AH41" s="201"/>
      <c r="AI41" s="201"/>
      <c r="AJ41" s="201"/>
      <c r="AK41" s="267"/>
      <c r="AL41" s="267"/>
      <c r="AM41" s="267"/>
      <c r="AN41" s="267"/>
      <c r="AO41" s="267"/>
      <c r="AP41" s="267"/>
      <c r="AQ41" s="267"/>
    </row>
    <row r="42" spans="1:43" s="200" customFormat="1" ht="28.5" hidden="1" customHeight="1" x14ac:dyDescent="0.35">
      <c r="A42" s="267"/>
      <c r="B42" s="267"/>
      <c r="C42" s="269"/>
      <c r="D42" s="267"/>
      <c r="E42" s="267"/>
      <c r="F42" s="267"/>
      <c r="G42" s="267"/>
      <c r="H42" s="267"/>
      <c r="I42" s="68" t="s">
        <v>153</v>
      </c>
      <c r="J42" s="267"/>
      <c r="K42" s="267"/>
      <c r="L42" s="267"/>
      <c r="M42" s="267"/>
      <c r="N42" s="267"/>
      <c r="O42" s="267"/>
      <c r="P42" s="267"/>
      <c r="Q42" s="267"/>
      <c r="R42" s="267"/>
      <c r="S42" s="267"/>
      <c r="T42" s="267"/>
      <c r="U42" s="237" t="s">
        <v>754</v>
      </c>
      <c r="V42" s="237" t="s">
        <v>755</v>
      </c>
      <c r="W42" s="261"/>
      <c r="X42" s="201"/>
      <c r="Y42" s="201"/>
      <c r="Z42" s="201"/>
      <c r="AA42" s="1"/>
      <c r="AB42" s="201"/>
      <c r="AC42" s="201"/>
      <c r="AD42" s="201"/>
      <c r="AE42" s="201"/>
      <c r="AF42" s="201"/>
      <c r="AG42" s="201"/>
      <c r="AH42" s="201"/>
      <c r="AI42" s="201"/>
      <c r="AJ42" s="201"/>
      <c r="AK42" s="267"/>
      <c r="AL42" s="267"/>
      <c r="AM42" s="267"/>
      <c r="AN42" s="267"/>
      <c r="AO42" s="267"/>
      <c r="AP42" s="267"/>
      <c r="AQ42" s="267"/>
    </row>
    <row r="43" spans="1:43" s="200" customFormat="1" hidden="1" x14ac:dyDescent="0.35">
      <c r="A43" s="267"/>
      <c r="B43" s="267"/>
      <c r="C43" s="269"/>
      <c r="D43" s="267"/>
      <c r="E43" s="267"/>
      <c r="F43" s="267"/>
      <c r="G43" s="267"/>
      <c r="H43" s="267"/>
      <c r="I43" s="68" t="s">
        <v>162</v>
      </c>
      <c r="J43" s="267"/>
      <c r="K43" s="267"/>
      <c r="L43" s="267"/>
      <c r="M43" s="267"/>
      <c r="N43" s="267"/>
      <c r="O43" s="267"/>
      <c r="P43" s="267"/>
      <c r="Q43" s="267"/>
      <c r="R43" s="267"/>
      <c r="S43" s="267"/>
      <c r="T43" s="267"/>
      <c r="U43" s="126"/>
      <c r="V43" s="126"/>
      <c r="W43" s="261"/>
      <c r="X43" s="201"/>
      <c r="Y43" s="201"/>
      <c r="Z43" s="201"/>
      <c r="AA43" s="1"/>
      <c r="AB43" s="201"/>
      <c r="AC43" s="201"/>
      <c r="AD43" s="201"/>
      <c r="AE43" s="201"/>
      <c r="AF43" s="201"/>
      <c r="AG43" s="201"/>
      <c r="AH43" s="201"/>
      <c r="AI43" s="201"/>
      <c r="AJ43" s="201"/>
      <c r="AK43" s="267"/>
      <c r="AL43" s="267"/>
      <c r="AM43" s="267"/>
      <c r="AN43" s="267"/>
      <c r="AO43" s="267"/>
      <c r="AP43" s="267"/>
      <c r="AQ43" s="267"/>
    </row>
    <row r="44" spans="1:43" s="200" customFormat="1" hidden="1" x14ac:dyDescent="0.35">
      <c r="A44" s="267"/>
      <c r="B44" s="267"/>
      <c r="C44" s="269"/>
      <c r="D44" s="267"/>
      <c r="E44" s="267"/>
      <c r="F44" s="267"/>
      <c r="G44" s="267"/>
      <c r="H44" s="267"/>
      <c r="I44" s="68" t="s">
        <v>244</v>
      </c>
      <c r="J44" s="267"/>
      <c r="K44" s="267"/>
      <c r="L44" s="267"/>
      <c r="M44" s="267"/>
      <c r="N44" s="267"/>
      <c r="O44" s="267"/>
      <c r="P44" s="267"/>
      <c r="Q44" s="267"/>
      <c r="R44" s="267"/>
      <c r="S44" s="267"/>
      <c r="T44" s="267"/>
      <c r="U44" s="201"/>
      <c r="V44" s="197"/>
      <c r="W44" s="227"/>
      <c r="X44" s="201"/>
      <c r="Y44" s="201"/>
      <c r="Z44" s="201"/>
      <c r="AA44" s="1"/>
      <c r="AB44" s="201"/>
      <c r="AC44" s="201"/>
      <c r="AD44" s="201"/>
      <c r="AE44" s="201"/>
      <c r="AF44" s="201"/>
      <c r="AG44" s="201"/>
      <c r="AH44" s="201"/>
      <c r="AI44" s="201"/>
      <c r="AJ44" s="201"/>
      <c r="AK44" s="267"/>
      <c r="AL44" s="267"/>
      <c r="AM44" s="267"/>
      <c r="AN44" s="267"/>
      <c r="AO44" s="267"/>
      <c r="AP44" s="267"/>
      <c r="AQ44" s="267"/>
    </row>
    <row r="45" spans="1:43" s="200" customFormat="1" hidden="1" x14ac:dyDescent="0.35">
      <c r="A45" s="201"/>
      <c r="B45" s="201"/>
      <c r="C45" s="270"/>
      <c r="D45" s="201"/>
      <c r="E45" s="201"/>
      <c r="F45" s="201"/>
      <c r="G45" s="201"/>
      <c r="H45" s="201"/>
      <c r="I45" s="201"/>
      <c r="J45" s="201"/>
      <c r="K45" s="201"/>
      <c r="L45" s="201"/>
      <c r="M45" s="201"/>
      <c r="N45" s="201"/>
      <c r="O45" s="201"/>
      <c r="P45" s="201"/>
      <c r="Q45" s="201"/>
      <c r="R45" s="201"/>
      <c r="S45" s="201"/>
      <c r="T45" s="201"/>
      <c r="U45" s="201"/>
      <c r="V45" s="197"/>
      <c r="W45" s="227"/>
      <c r="X45" s="102"/>
      <c r="Y45" s="201"/>
      <c r="Z45" s="201"/>
      <c r="AA45" s="102"/>
      <c r="AB45" s="201"/>
      <c r="AC45" s="201"/>
      <c r="AD45" s="201"/>
      <c r="AE45" s="201"/>
      <c r="AF45" s="201"/>
      <c r="AG45" s="201"/>
      <c r="AH45" s="201"/>
      <c r="AI45" s="201"/>
      <c r="AJ45" s="201"/>
      <c r="AK45" s="201"/>
      <c r="AL45" s="201"/>
      <c r="AM45" s="201"/>
      <c r="AN45" s="201"/>
      <c r="AO45" s="201"/>
      <c r="AP45" s="201"/>
      <c r="AQ45" s="201"/>
    </row>
    <row r="46" spans="1:43" s="200" customFormat="1" hidden="1" x14ac:dyDescent="0.35">
      <c r="A46" s="201"/>
      <c r="B46" s="201"/>
      <c r="C46" s="270"/>
      <c r="D46" s="201"/>
      <c r="E46" s="201"/>
      <c r="F46" s="201"/>
      <c r="G46" s="201"/>
      <c r="H46" s="201"/>
      <c r="I46" s="201"/>
      <c r="J46" s="201"/>
      <c r="K46" s="201"/>
      <c r="L46" s="201"/>
      <c r="M46" s="201"/>
      <c r="N46" s="201"/>
      <c r="O46" s="201"/>
      <c r="P46" s="201"/>
      <c r="Q46" s="201"/>
      <c r="R46" s="201"/>
      <c r="S46" s="201"/>
      <c r="T46" s="201"/>
      <c r="U46" s="201"/>
      <c r="V46" s="197"/>
      <c r="W46" s="227"/>
      <c r="X46" s="102"/>
      <c r="Y46" s="201"/>
      <c r="Z46" s="201"/>
      <c r="AA46" s="102"/>
      <c r="AB46" s="201"/>
      <c r="AC46" s="201"/>
      <c r="AD46" s="201"/>
      <c r="AE46" s="201"/>
      <c r="AF46" s="201"/>
      <c r="AG46" s="201"/>
      <c r="AH46" s="201"/>
      <c r="AI46" s="201"/>
      <c r="AJ46" s="201"/>
      <c r="AK46" s="201"/>
      <c r="AL46" s="201"/>
      <c r="AM46" s="201"/>
      <c r="AN46" s="201"/>
      <c r="AO46" s="201"/>
      <c r="AP46" s="201"/>
      <c r="AQ46" s="201"/>
    </row>
    <row r="47" spans="1:43" s="200" customFormat="1" hidden="1" x14ac:dyDescent="0.35">
      <c r="A47" s="201"/>
      <c r="B47" s="201"/>
      <c r="C47" s="270"/>
      <c r="D47" s="201"/>
      <c r="E47" s="201"/>
      <c r="F47" s="201"/>
      <c r="G47" s="201"/>
      <c r="H47" s="201"/>
      <c r="I47" s="201"/>
      <c r="J47" s="201"/>
      <c r="K47" s="201"/>
      <c r="L47" s="201"/>
      <c r="M47" s="201"/>
      <c r="N47" s="201"/>
      <c r="O47" s="201"/>
      <c r="P47" s="201"/>
      <c r="Q47" s="201"/>
      <c r="R47" s="201"/>
      <c r="S47" s="201"/>
      <c r="T47" s="201"/>
      <c r="U47" s="201"/>
      <c r="V47" s="197"/>
      <c r="W47" s="227"/>
      <c r="X47" s="102"/>
      <c r="Y47" s="201"/>
      <c r="Z47" s="201"/>
      <c r="AA47" s="102"/>
      <c r="AB47" s="201"/>
      <c r="AC47" s="201"/>
      <c r="AD47" s="201"/>
      <c r="AE47" s="201"/>
      <c r="AF47" s="201"/>
      <c r="AG47" s="201"/>
      <c r="AH47" s="201"/>
      <c r="AI47" s="201"/>
      <c r="AJ47" s="201"/>
      <c r="AK47" s="201"/>
      <c r="AL47" s="201"/>
      <c r="AM47" s="201"/>
      <c r="AN47" s="201"/>
      <c r="AO47" s="201"/>
      <c r="AP47" s="201"/>
      <c r="AQ47" s="201"/>
    </row>
    <row r="48" spans="1:43" s="200" customFormat="1" hidden="1" x14ac:dyDescent="0.35">
      <c r="A48" s="201"/>
      <c r="B48" s="201"/>
      <c r="C48" s="270"/>
      <c r="D48" s="201"/>
      <c r="E48" s="201"/>
      <c r="F48" s="201"/>
      <c r="G48" s="201"/>
      <c r="H48" s="201"/>
      <c r="I48" s="201"/>
      <c r="J48" s="201"/>
      <c r="K48" s="201"/>
      <c r="L48" s="201"/>
      <c r="M48" s="201"/>
      <c r="N48" s="201"/>
      <c r="O48" s="201"/>
      <c r="P48" s="201"/>
      <c r="Q48" s="201"/>
      <c r="R48" s="201"/>
      <c r="S48" s="201"/>
      <c r="T48" s="201"/>
      <c r="U48" s="201"/>
      <c r="V48" s="197"/>
      <c r="W48" s="227"/>
      <c r="X48" s="102"/>
      <c r="Y48" s="201"/>
      <c r="Z48" s="201"/>
      <c r="AA48" s="102"/>
      <c r="AB48" s="201"/>
      <c r="AC48" s="201"/>
      <c r="AD48" s="201"/>
      <c r="AE48" s="201"/>
      <c r="AF48" s="201"/>
      <c r="AG48" s="201"/>
      <c r="AH48" s="201"/>
      <c r="AI48" s="201"/>
      <c r="AJ48" s="201"/>
      <c r="AK48" s="201"/>
      <c r="AL48" s="201"/>
      <c r="AM48" s="201"/>
      <c r="AN48" s="201"/>
      <c r="AO48" s="201"/>
      <c r="AP48" s="201"/>
      <c r="AQ48" s="201"/>
    </row>
    <row r="49" spans="3:27" s="200" customFormat="1" x14ac:dyDescent="0.35">
      <c r="C49" s="270"/>
      <c r="D49" s="201"/>
      <c r="E49" s="201"/>
      <c r="F49" s="201"/>
      <c r="G49" s="201"/>
      <c r="H49" s="201"/>
      <c r="I49" s="201"/>
      <c r="J49" s="201"/>
      <c r="K49" s="201"/>
      <c r="L49" s="201"/>
      <c r="M49" s="201"/>
      <c r="N49" s="201"/>
      <c r="O49" s="201"/>
      <c r="P49" s="201"/>
      <c r="Q49" s="201"/>
      <c r="R49" s="201"/>
      <c r="S49" s="201"/>
      <c r="T49" s="201"/>
      <c r="U49" s="201"/>
      <c r="V49" s="197"/>
      <c r="W49" s="197"/>
      <c r="X49" s="102"/>
      <c r="Y49" s="201"/>
      <c r="Z49" s="201"/>
      <c r="AA49" s="102"/>
    </row>
    <row r="50" spans="3:27" s="200" customFormat="1" x14ac:dyDescent="0.35">
      <c r="C50" s="270"/>
      <c r="D50" s="201"/>
      <c r="E50" s="201"/>
      <c r="F50" s="201"/>
      <c r="G50" s="201"/>
      <c r="H50" s="201"/>
      <c r="I50" s="201"/>
      <c r="J50" s="201"/>
      <c r="K50" s="201"/>
      <c r="L50" s="201"/>
      <c r="M50" s="201"/>
      <c r="N50" s="201"/>
      <c r="O50" s="201"/>
      <c r="P50" s="201"/>
      <c r="Q50" s="201"/>
      <c r="R50" s="201"/>
      <c r="S50" s="201"/>
      <c r="T50" s="201"/>
      <c r="U50" s="201"/>
      <c r="V50" s="197"/>
      <c r="W50" s="197"/>
      <c r="X50" s="102"/>
      <c r="Y50" s="201"/>
      <c r="Z50" s="201"/>
      <c r="AA50" s="102"/>
    </row>
    <row r="51" spans="3:27" s="200" customFormat="1" x14ac:dyDescent="0.35">
      <c r="C51" s="270"/>
      <c r="D51" s="201"/>
      <c r="E51" s="201"/>
      <c r="F51" s="201"/>
      <c r="G51" s="201"/>
      <c r="H51" s="201"/>
      <c r="I51" s="201"/>
      <c r="J51" s="201"/>
      <c r="K51" s="201"/>
      <c r="L51" s="201"/>
      <c r="M51" s="201"/>
      <c r="N51" s="201"/>
      <c r="O51" s="201"/>
      <c r="P51" s="201"/>
      <c r="Q51" s="201"/>
      <c r="R51" s="201"/>
      <c r="S51" s="201"/>
      <c r="T51" s="201"/>
      <c r="U51" s="201"/>
      <c r="V51" s="197"/>
      <c r="W51" s="197"/>
      <c r="X51" s="102"/>
      <c r="Y51" s="201"/>
      <c r="Z51" s="201"/>
      <c r="AA51" s="102"/>
    </row>
    <row r="52" spans="3:27" s="200" customFormat="1" x14ac:dyDescent="0.35">
      <c r="C52" s="270"/>
      <c r="D52" s="201"/>
      <c r="E52" s="201"/>
      <c r="F52" s="201"/>
      <c r="G52" s="201"/>
      <c r="H52" s="201"/>
      <c r="I52" s="201"/>
      <c r="J52" s="201"/>
      <c r="K52" s="201"/>
      <c r="L52" s="201"/>
      <c r="M52" s="201"/>
      <c r="N52" s="201"/>
      <c r="O52" s="201"/>
      <c r="P52" s="201"/>
      <c r="Q52" s="201"/>
      <c r="R52" s="201"/>
      <c r="S52" s="201"/>
      <c r="T52" s="201"/>
      <c r="U52" s="201"/>
      <c r="V52" s="197"/>
      <c r="W52" s="197"/>
      <c r="X52" s="102"/>
      <c r="Y52" s="201"/>
      <c r="Z52" s="201"/>
      <c r="AA52" s="102"/>
    </row>
    <row r="53" spans="3:27" s="200" customFormat="1" x14ac:dyDescent="0.35">
      <c r="C53" s="270"/>
      <c r="D53" s="201"/>
      <c r="E53" s="201"/>
      <c r="F53" s="201"/>
      <c r="G53" s="201"/>
      <c r="H53" s="201"/>
      <c r="I53" s="201"/>
      <c r="J53" s="201"/>
      <c r="K53" s="201"/>
      <c r="L53" s="201"/>
      <c r="M53" s="201"/>
      <c r="N53" s="201"/>
      <c r="O53" s="201"/>
      <c r="P53" s="201"/>
      <c r="Q53" s="201"/>
      <c r="R53" s="201"/>
      <c r="S53" s="201"/>
      <c r="T53" s="201"/>
      <c r="U53" s="201"/>
      <c r="V53" s="197"/>
      <c r="W53" s="197"/>
      <c r="X53" s="102"/>
      <c r="Y53" s="201"/>
      <c r="Z53" s="201"/>
      <c r="AA53" s="102"/>
    </row>
    <row r="54" spans="3:27" s="200" customFormat="1" x14ac:dyDescent="0.35">
      <c r="C54" s="270"/>
      <c r="D54" s="201"/>
      <c r="E54" s="201"/>
      <c r="F54" s="201"/>
      <c r="G54" s="201"/>
      <c r="H54" s="201"/>
      <c r="I54" s="201"/>
      <c r="J54" s="201"/>
      <c r="K54" s="201"/>
      <c r="L54" s="201"/>
      <c r="M54" s="201"/>
      <c r="N54" s="201"/>
      <c r="O54" s="201"/>
      <c r="P54" s="201"/>
      <c r="Q54" s="201"/>
      <c r="R54" s="201"/>
      <c r="S54" s="201"/>
      <c r="T54" s="201"/>
      <c r="U54" s="201"/>
      <c r="V54" s="197"/>
      <c r="W54" s="197"/>
      <c r="X54" s="102"/>
      <c r="Y54" s="201"/>
      <c r="Z54" s="201"/>
      <c r="AA54" s="102"/>
    </row>
    <row r="55" spans="3:27" s="200" customFormat="1" x14ac:dyDescent="0.35">
      <c r="C55" s="270"/>
      <c r="D55" s="201"/>
      <c r="E55" s="201"/>
      <c r="F55" s="201"/>
      <c r="G55" s="201"/>
      <c r="H55" s="201"/>
      <c r="I55" s="201"/>
      <c r="J55" s="201"/>
      <c r="K55" s="201"/>
      <c r="L55" s="201"/>
      <c r="M55" s="201"/>
      <c r="N55" s="201"/>
      <c r="O55" s="201"/>
      <c r="P55" s="201"/>
      <c r="Q55" s="201"/>
      <c r="R55" s="201"/>
      <c r="S55" s="201"/>
      <c r="T55" s="201"/>
      <c r="U55" s="201"/>
      <c r="V55" s="197"/>
      <c r="W55" s="197"/>
      <c r="X55" s="102"/>
      <c r="Y55" s="201"/>
      <c r="Z55" s="201"/>
      <c r="AA55" s="102"/>
    </row>
    <row r="56" spans="3:27" s="200" customFormat="1" x14ac:dyDescent="0.35">
      <c r="C56" s="270"/>
      <c r="D56" s="201"/>
      <c r="E56" s="201"/>
      <c r="F56" s="201"/>
      <c r="G56" s="201"/>
      <c r="H56" s="201"/>
      <c r="I56" s="201"/>
      <c r="J56" s="201"/>
      <c r="K56" s="201"/>
      <c r="L56" s="201"/>
      <c r="M56" s="201"/>
      <c r="N56" s="201"/>
      <c r="O56" s="201"/>
      <c r="P56" s="201"/>
      <c r="Q56" s="201"/>
      <c r="R56" s="201"/>
      <c r="S56" s="201"/>
      <c r="T56" s="201"/>
      <c r="U56" s="201"/>
      <c r="V56" s="197"/>
      <c r="W56" s="197"/>
      <c r="X56" s="102"/>
      <c r="Y56" s="201"/>
      <c r="Z56" s="201"/>
      <c r="AA56" s="102"/>
    </row>
    <row r="57" spans="3:27" s="200" customFormat="1" x14ac:dyDescent="0.35">
      <c r="C57" s="270"/>
      <c r="D57" s="201"/>
      <c r="E57" s="201"/>
      <c r="F57" s="201"/>
      <c r="G57" s="201"/>
      <c r="H57" s="201"/>
      <c r="I57" s="201"/>
      <c r="J57" s="201"/>
      <c r="K57" s="201"/>
      <c r="L57" s="201"/>
      <c r="M57" s="201"/>
      <c r="N57" s="201"/>
      <c r="O57" s="201"/>
      <c r="P57" s="201"/>
      <c r="Q57" s="201"/>
      <c r="R57" s="201"/>
      <c r="S57" s="201"/>
      <c r="T57" s="201"/>
      <c r="U57" s="201"/>
      <c r="V57" s="197"/>
      <c r="W57" s="197"/>
      <c r="X57" s="102"/>
      <c r="Y57" s="201"/>
      <c r="Z57" s="201"/>
      <c r="AA57" s="102"/>
    </row>
    <row r="58" spans="3:27" s="200" customFormat="1" x14ac:dyDescent="0.35">
      <c r="C58" s="270"/>
      <c r="D58" s="201"/>
      <c r="E58" s="201"/>
      <c r="F58" s="201"/>
      <c r="G58" s="201"/>
      <c r="H58" s="201"/>
      <c r="I58" s="201"/>
      <c r="J58" s="201"/>
      <c r="K58" s="201"/>
      <c r="L58" s="201"/>
      <c r="M58" s="201"/>
      <c r="N58" s="201"/>
      <c r="O58" s="201"/>
      <c r="P58" s="201"/>
      <c r="Q58" s="201"/>
      <c r="R58" s="201"/>
      <c r="S58" s="201"/>
      <c r="T58" s="201"/>
      <c r="U58" s="201"/>
      <c r="V58" s="197"/>
      <c r="W58" s="197"/>
      <c r="X58" s="102"/>
      <c r="Y58" s="201"/>
      <c r="Z58" s="201"/>
      <c r="AA58" s="102"/>
    </row>
    <row r="59" spans="3:27" s="200" customFormat="1" x14ac:dyDescent="0.35">
      <c r="C59" s="270"/>
      <c r="D59" s="201"/>
      <c r="E59" s="201"/>
      <c r="F59" s="201"/>
      <c r="G59" s="201"/>
      <c r="H59" s="201"/>
      <c r="I59" s="201"/>
      <c r="J59" s="201"/>
      <c r="K59" s="201"/>
      <c r="L59" s="201"/>
      <c r="M59" s="201"/>
      <c r="N59" s="201"/>
      <c r="O59" s="201"/>
      <c r="P59" s="201"/>
      <c r="Q59" s="201"/>
      <c r="R59" s="201"/>
      <c r="S59" s="201"/>
      <c r="T59" s="201"/>
      <c r="U59" s="201"/>
      <c r="V59" s="197"/>
      <c r="W59" s="197"/>
      <c r="X59" s="102"/>
      <c r="Y59" s="201"/>
      <c r="Z59" s="201"/>
      <c r="AA59" s="102"/>
    </row>
    <row r="60" spans="3:27" s="200" customFormat="1" x14ac:dyDescent="0.35">
      <c r="C60" s="270"/>
      <c r="D60" s="201"/>
      <c r="E60" s="201"/>
      <c r="F60" s="201"/>
      <c r="G60" s="201"/>
      <c r="H60" s="201"/>
      <c r="I60" s="201"/>
      <c r="J60" s="201"/>
      <c r="K60" s="201"/>
      <c r="L60" s="201"/>
      <c r="M60" s="201"/>
      <c r="N60" s="201"/>
      <c r="O60" s="201"/>
      <c r="P60" s="201"/>
      <c r="Q60" s="201"/>
      <c r="R60" s="201"/>
      <c r="S60" s="201"/>
      <c r="T60" s="201"/>
      <c r="U60" s="201"/>
      <c r="V60" s="197"/>
      <c r="W60" s="197"/>
      <c r="X60" s="102"/>
      <c r="Y60" s="201"/>
      <c r="Z60" s="201"/>
      <c r="AA60" s="102"/>
    </row>
  </sheetData>
  <protectedRanges>
    <protectedRange password="E1A2" sqref="AA3:AA33" name="Range1_1_1"/>
    <protectedRange password="E1A2" sqref="N2:O2" name="Range1_5_1"/>
    <protectedRange password="E1A2" sqref="AA2" name="Range1_1_2"/>
    <protectedRange password="E1A2" sqref="N3:O3" name="Range1_1"/>
    <protectedRange password="E1A2" sqref="U2" name="Range1_1_6"/>
  </protectedRanges>
  <autoFilter ref="A2:T103" xr:uid="{00000000-0009-0000-0000-000005000000}"/>
  <phoneticPr fontId="25" type="noConversion"/>
  <conditionalFormatting sqref="J3:J33">
    <cfRule type="cellIs" dxfId="30" priority="5" stopIfTrue="1" operator="equal">
      <formula>"Pass"</formula>
    </cfRule>
    <cfRule type="cellIs" dxfId="29" priority="6" stopIfTrue="1" operator="equal">
      <formula>"Info"</formula>
    </cfRule>
  </conditionalFormatting>
  <conditionalFormatting sqref="J3:J33">
    <cfRule type="cellIs" dxfId="28" priority="4" stopIfTrue="1" operator="equal">
      <formula>"Fail"</formula>
    </cfRule>
  </conditionalFormatting>
  <conditionalFormatting sqref="N3:N33">
    <cfRule type="expression" dxfId="27" priority="3" stopIfTrue="1">
      <formula>ISERROR(AA3)</formula>
    </cfRule>
  </conditionalFormatting>
  <dataValidations count="3">
    <dataValidation type="list" allowBlank="1" showInputMessage="1" showErrorMessage="1" sqref="J34" xr:uid="{00000000-0002-0000-0500-000000000000}">
      <formula1>$I$37:$I$40</formula1>
    </dataValidation>
    <dataValidation type="list" allowBlank="1" showInputMessage="1" showErrorMessage="1" sqref="M3:M33" xr:uid="{00000000-0002-0000-0500-000001000000}">
      <formula1>$I$41:$I$44</formula1>
    </dataValidation>
    <dataValidation type="list" allowBlank="1" showInputMessage="1" showErrorMessage="1" sqref="J3:J33" xr:uid="{00000000-0002-0000-0500-000002000000}">
      <formula1>$I$35:$I$38</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6" tint="-0.249977111117893"/>
  </sheetPr>
  <dimension ref="A1:AQ69"/>
  <sheetViews>
    <sheetView zoomScaleNormal="100" workbookViewId="0">
      <pane ySplit="2" topLeftCell="A3" activePane="bottomLeft" state="frozen"/>
      <selection activeCell="N1" sqref="N1"/>
      <selection pane="bottomLeft" activeCell="I5" sqref="I5"/>
    </sheetView>
  </sheetViews>
  <sheetFormatPr defaultColWidth="11.453125" defaultRowHeight="14.5" x14ac:dyDescent="0.35"/>
  <cols>
    <col min="1" max="1" width="12" style="61" customWidth="1"/>
    <col min="2" max="2" width="10" style="61" customWidth="1"/>
    <col min="3" max="3" width="14" style="66" customWidth="1"/>
    <col min="4" max="4" width="12.453125" style="61" customWidth="1"/>
    <col min="5" max="5" width="16.1796875" style="230" customWidth="1"/>
    <col min="6" max="6" width="38" style="230" customWidth="1"/>
    <col min="7" max="7" width="46.453125" style="61" customWidth="1"/>
    <col min="8" max="9" width="23" style="61" customWidth="1"/>
    <col min="10" max="10" width="13" style="61" customWidth="1"/>
    <col min="11" max="11" width="29.453125" style="61" hidden="1" customWidth="1"/>
    <col min="12" max="12" width="23" style="61" customWidth="1"/>
    <col min="13" max="13" width="17.81640625" style="61" customWidth="1"/>
    <col min="14" max="14" width="13.453125" style="61" customWidth="1"/>
    <col min="15" max="15" width="66.453125" style="61" customWidth="1"/>
    <col min="16" max="16" width="3.453125" style="61" customWidth="1"/>
    <col min="17" max="17" width="14.81640625" style="61" customWidth="1"/>
    <col min="18" max="18" width="23" style="61" customWidth="1"/>
    <col min="19" max="19" width="43.81640625" style="61" customWidth="1"/>
    <col min="20" max="20" width="27.1796875" style="61" customWidth="1"/>
    <col min="21" max="21" width="38.26953125" style="200" hidden="1" customWidth="1"/>
    <col min="22" max="22" width="44.1796875" style="197" hidden="1" customWidth="1"/>
    <col min="23" max="23" width="7.1796875" style="197" customWidth="1"/>
    <col min="24" max="24" width="11.453125" style="102"/>
    <col min="25" max="26" width="11.453125" style="200"/>
    <col min="27" max="27" width="13.453125" style="1" hidden="1" customWidth="1"/>
    <col min="28" max="36" width="11.453125" style="200"/>
    <col min="37" max="16384" width="11.453125" style="61"/>
  </cols>
  <sheetData>
    <row r="1" spans="1:43" s="196" customFormat="1" x14ac:dyDescent="0.3">
      <c r="A1" s="193" t="s">
        <v>57</v>
      </c>
      <c r="B1" s="194"/>
      <c r="C1" s="194"/>
      <c r="D1" s="194"/>
      <c r="E1" s="229"/>
      <c r="F1" s="229"/>
      <c r="G1" s="194"/>
      <c r="H1" s="194"/>
      <c r="I1" s="194"/>
      <c r="J1" s="194"/>
      <c r="K1" s="194"/>
      <c r="L1" s="194"/>
      <c r="M1" s="194"/>
      <c r="N1" s="194"/>
      <c r="O1" s="194"/>
      <c r="P1" s="194"/>
      <c r="Q1" s="194"/>
      <c r="R1" s="194"/>
      <c r="S1" s="194"/>
      <c r="T1" s="198"/>
      <c r="U1" s="254"/>
      <c r="V1" s="254"/>
      <c r="W1" s="255"/>
      <c r="X1" s="195"/>
      <c r="Y1" s="195"/>
      <c r="Z1" s="195"/>
      <c r="AA1" s="194"/>
      <c r="AB1" s="195"/>
      <c r="AC1" s="195"/>
      <c r="AD1" s="195"/>
      <c r="AE1" s="195"/>
      <c r="AF1" s="195"/>
      <c r="AG1" s="195"/>
      <c r="AH1" s="195"/>
      <c r="AI1" s="195"/>
      <c r="AJ1" s="195"/>
      <c r="AK1" s="195"/>
      <c r="AL1" s="195"/>
      <c r="AM1" s="195"/>
      <c r="AN1" s="195"/>
      <c r="AO1" s="195"/>
      <c r="AP1" s="195"/>
      <c r="AQ1" s="195"/>
    </row>
    <row r="2" spans="1:43" ht="42.75" customHeight="1" x14ac:dyDescent="0.25">
      <c r="A2" s="244" t="s">
        <v>122</v>
      </c>
      <c r="B2" s="244" t="s">
        <v>123</v>
      </c>
      <c r="C2" s="65" t="s">
        <v>124</v>
      </c>
      <c r="D2" s="244" t="s">
        <v>125</v>
      </c>
      <c r="E2" s="244" t="s">
        <v>311</v>
      </c>
      <c r="F2" s="244" t="s">
        <v>126</v>
      </c>
      <c r="G2" s="244" t="s">
        <v>127</v>
      </c>
      <c r="H2" s="245" t="s">
        <v>128</v>
      </c>
      <c r="I2" s="62" t="s">
        <v>129</v>
      </c>
      <c r="J2" s="62" t="s">
        <v>130</v>
      </c>
      <c r="K2" s="64" t="s">
        <v>312</v>
      </c>
      <c r="L2" s="62" t="s">
        <v>131</v>
      </c>
      <c r="M2" s="202" t="s">
        <v>313</v>
      </c>
      <c r="N2" s="124" t="s">
        <v>133</v>
      </c>
      <c r="O2" s="124" t="s">
        <v>314</v>
      </c>
      <c r="P2" s="266"/>
      <c r="Q2" s="69" t="s">
        <v>315</v>
      </c>
      <c r="R2" s="70" t="s">
        <v>316</v>
      </c>
      <c r="S2" s="70" t="s">
        <v>317</v>
      </c>
      <c r="T2" s="70" t="s">
        <v>318</v>
      </c>
      <c r="U2" s="256" t="s">
        <v>319</v>
      </c>
      <c r="V2" s="257" t="s">
        <v>320</v>
      </c>
      <c r="W2" s="255"/>
      <c r="X2" s="201"/>
      <c r="Y2" s="201"/>
      <c r="Z2" s="201"/>
      <c r="AA2" s="124" t="s">
        <v>135</v>
      </c>
      <c r="AB2" s="201"/>
      <c r="AC2" s="201"/>
      <c r="AD2" s="201"/>
      <c r="AE2" s="201"/>
      <c r="AF2" s="201"/>
      <c r="AG2" s="201"/>
      <c r="AH2" s="201"/>
      <c r="AI2" s="201"/>
      <c r="AJ2" s="201"/>
      <c r="AK2" s="267"/>
      <c r="AL2" s="267"/>
      <c r="AM2" s="267"/>
      <c r="AN2" s="267"/>
      <c r="AO2" s="267"/>
      <c r="AP2" s="267"/>
      <c r="AQ2" s="267"/>
    </row>
    <row r="3" spans="1:43" ht="152.25" customHeight="1" x14ac:dyDescent="0.25">
      <c r="A3" s="237" t="s">
        <v>756</v>
      </c>
      <c r="B3" s="237" t="s">
        <v>322</v>
      </c>
      <c r="C3" s="238" t="s">
        <v>323</v>
      </c>
      <c r="D3" s="237" t="s">
        <v>139</v>
      </c>
      <c r="E3" s="237" t="s">
        <v>324</v>
      </c>
      <c r="F3" s="237" t="s">
        <v>325</v>
      </c>
      <c r="G3" s="237" t="s">
        <v>625</v>
      </c>
      <c r="H3" s="237" t="s">
        <v>327</v>
      </c>
      <c r="I3" s="215"/>
      <c r="J3" s="67"/>
      <c r="K3" s="215" t="s">
        <v>626</v>
      </c>
      <c r="L3" s="215" t="s">
        <v>757</v>
      </c>
      <c r="M3" s="215" t="s">
        <v>153</v>
      </c>
      <c r="N3" s="217" t="s">
        <v>330</v>
      </c>
      <c r="O3" s="218" t="s">
        <v>331</v>
      </c>
      <c r="P3" s="268"/>
      <c r="Q3" s="63">
        <v>1</v>
      </c>
      <c r="R3" s="63">
        <v>1.1000000000000001</v>
      </c>
      <c r="S3" s="237" t="s">
        <v>332</v>
      </c>
      <c r="T3" s="237" t="s">
        <v>628</v>
      </c>
      <c r="U3" s="237" t="s">
        <v>334</v>
      </c>
      <c r="V3" s="237" t="s">
        <v>335</v>
      </c>
      <c r="W3" s="126"/>
      <c r="X3" s="201"/>
      <c r="Y3" s="201"/>
      <c r="Z3" s="201"/>
      <c r="AA3" s="125" t="e">
        <f>IF(OR(J3="Fail",ISBLANK(J3)),INDEX('Issue Code Table'!C:C,MATCH(N:N,'Issue Code Table'!A:A,0)),IF(M3="Critical",6,IF(M3="Significant",5,IF(M3="Moderate",3,2))))</f>
        <v>#N/A</v>
      </c>
      <c r="AB3" s="201"/>
      <c r="AC3" s="201"/>
      <c r="AD3" s="201"/>
      <c r="AE3" s="201"/>
      <c r="AF3" s="201"/>
      <c r="AG3" s="201"/>
      <c r="AH3" s="201"/>
      <c r="AI3" s="201"/>
      <c r="AJ3" s="201"/>
      <c r="AK3" s="267"/>
      <c r="AL3" s="267"/>
      <c r="AM3" s="267"/>
      <c r="AN3" s="267"/>
      <c r="AO3" s="267"/>
      <c r="AP3" s="267"/>
      <c r="AQ3" s="267"/>
    </row>
    <row r="4" spans="1:43" ht="150.75" customHeight="1" x14ac:dyDescent="0.25">
      <c r="A4" s="237" t="s">
        <v>758</v>
      </c>
      <c r="B4" s="237" t="s">
        <v>337</v>
      </c>
      <c r="C4" s="238" t="s">
        <v>338</v>
      </c>
      <c r="D4" s="237" t="s">
        <v>139</v>
      </c>
      <c r="E4" s="237" t="s">
        <v>339</v>
      </c>
      <c r="F4" s="237" t="s">
        <v>340</v>
      </c>
      <c r="G4" s="237" t="s">
        <v>341</v>
      </c>
      <c r="H4" s="237" t="s">
        <v>342</v>
      </c>
      <c r="I4" s="215"/>
      <c r="J4" s="67"/>
      <c r="K4" s="215" t="s">
        <v>630</v>
      </c>
      <c r="L4" s="215"/>
      <c r="M4" s="219" t="s">
        <v>153</v>
      </c>
      <c r="N4" s="217" t="s">
        <v>344</v>
      </c>
      <c r="O4" s="215" t="s">
        <v>345</v>
      </c>
      <c r="P4" s="268"/>
      <c r="Q4" s="63">
        <v>1</v>
      </c>
      <c r="R4" s="63">
        <v>1.2</v>
      </c>
      <c r="S4" s="237" t="s">
        <v>346</v>
      </c>
      <c r="T4" s="237" t="s">
        <v>759</v>
      </c>
      <c r="U4" s="237" t="s">
        <v>348</v>
      </c>
      <c r="V4" s="237" t="s">
        <v>760</v>
      </c>
      <c r="W4" s="126"/>
      <c r="X4" s="201"/>
      <c r="Y4" s="201"/>
      <c r="Z4" s="201"/>
      <c r="AA4" s="125">
        <f>IF(OR(J4="Fail",ISBLANK(J4)),INDEX('Issue Code Table'!C:C,MATCH(N:N,'Issue Code Table'!A:A,0)),IF(M4="Critical",6,IF(M4="Significant",5,IF(M4="Moderate",3,2))))</f>
        <v>6</v>
      </c>
      <c r="AB4" s="201"/>
      <c r="AC4" s="201"/>
      <c r="AD4" s="201"/>
      <c r="AE4" s="201"/>
      <c r="AF4" s="201"/>
      <c r="AG4" s="201"/>
      <c r="AH4" s="201"/>
      <c r="AI4" s="201"/>
      <c r="AJ4" s="201"/>
      <c r="AK4" s="267"/>
      <c r="AL4" s="267"/>
      <c r="AM4" s="267"/>
      <c r="AN4" s="267"/>
      <c r="AO4" s="267"/>
      <c r="AP4" s="267"/>
      <c r="AQ4" s="267"/>
    </row>
    <row r="5" spans="1:43" ht="198" customHeight="1" x14ac:dyDescent="0.25">
      <c r="A5" s="237" t="s">
        <v>761</v>
      </c>
      <c r="B5" s="237" t="s">
        <v>337</v>
      </c>
      <c r="C5" s="238" t="s">
        <v>338</v>
      </c>
      <c r="D5" s="237" t="s">
        <v>351</v>
      </c>
      <c r="E5" s="237" t="s">
        <v>352</v>
      </c>
      <c r="F5" s="237" t="s">
        <v>353</v>
      </c>
      <c r="G5" s="237" t="s">
        <v>762</v>
      </c>
      <c r="H5" s="237" t="s">
        <v>355</v>
      </c>
      <c r="I5" s="215"/>
      <c r="J5" s="67"/>
      <c r="K5" s="210" t="s">
        <v>356</v>
      </c>
      <c r="L5" s="215"/>
      <c r="M5" s="215" t="s">
        <v>153</v>
      </c>
      <c r="N5" s="217" t="s">
        <v>357</v>
      </c>
      <c r="O5" s="215" t="s">
        <v>358</v>
      </c>
      <c r="P5" s="268"/>
      <c r="Q5" s="63">
        <v>2</v>
      </c>
      <c r="R5" s="63">
        <v>2.1</v>
      </c>
      <c r="S5" s="237" t="s">
        <v>359</v>
      </c>
      <c r="T5" s="237" t="s">
        <v>763</v>
      </c>
      <c r="U5" s="237" t="s">
        <v>361</v>
      </c>
      <c r="V5" s="237" t="s">
        <v>362</v>
      </c>
      <c r="W5" s="126"/>
      <c r="X5" s="201"/>
      <c r="Y5" s="201"/>
      <c r="Z5" s="201"/>
      <c r="AA5" s="125">
        <f>IF(OR(J5="Fail",ISBLANK(J5)),INDEX('Issue Code Table'!C:C,MATCH(N:N,'Issue Code Table'!A:A,0)),IF(M5="Critical",6,IF(M5="Significant",5,IF(M5="Moderate",3,2))))</f>
        <v>5</v>
      </c>
      <c r="AB5" s="201"/>
      <c r="AC5" s="201"/>
      <c r="AD5" s="201"/>
      <c r="AE5" s="201"/>
      <c r="AF5" s="201"/>
      <c r="AG5" s="201"/>
      <c r="AH5" s="201"/>
      <c r="AI5" s="201"/>
      <c r="AJ5" s="201"/>
      <c r="AK5" s="267"/>
      <c r="AL5" s="267"/>
      <c r="AM5" s="267"/>
      <c r="AN5" s="267"/>
      <c r="AO5" s="267"/>
      <c r="AP5" s="267"/>
      <c r="AQ5" s="267"/>
    </row>
    <row r="6" spans="1:43" ht="150.75" customHeight="1" x14ac:dyDescent="0.25">
      <c r="A6" s="237" t="s">
        <v>764</v>
      </c>
      <c r="B6" s="239" t="s">
        <v>337</v>
      </c>
      <c r="C6" s="239" t="s">
        <v>338</v>
      </c>
      <c r="D6" s="237" t="s">
        <v>351</v>
      </c>
      <c r="E6" s="237" t="s">
        <v>364</v>
      </c>
      <c r="F6" s="237" t="s">
        <v>365</v>
      </c>
      <c r="G6" s="237" t="s">
        <v>765</v>
      </c>
      <c r="H6" s="237" t="s">
        <v>355</v>
      </c>
      <c r="I6" s="215"/>
      <c r="J6" s="67"/>
      <c r="K6" s="210" t="s">
        <v>367</v>
      </c>
      <c r="L6" s="215"/>
      <c r="M6" s="215" t="s">
        <v>153</v>
      </c>
      <c r="N6" s="217" t="s">
        <v>357</v>
      </c>
      <c r="O6" s="215" t="s">
        <v>358</v>
      </c>
      <c r="P6" s="268"/>
      <c r="Q6" s="63" t="s">
        <v>635</v>
      </c>
      <c r="R6" s="63">
        <v>2.2000000000000002</v>
      </c>
      <c r="S6" s="237" t="s">
        <v>368</v>
      </c>
      <c r="T6" s="237" t="s">
        <v>766</v>
      </c>
      <c r="U6" s="237" t="s">
        <v>370</v>
      </c>
      <c r="V6" s="237" t="s">
        <v>371</v>
      </c>
      <c r="W6" s="126"/>
      <c r="X6" s="201"/>
      <c r="Y6" s="201"/>
      <c r="Z6" s="201"/>
      <c r="AA6" s="125">
        <f>IF(OR(J6="Fail",ISBLANK(J6)),INDEX('Issue Code Table'!C:C,MATCH(N:N,'Issue Code Table'!A:A,0)),IF(M6="Critical",6,IF(M6="Significant",5,IF(M6="Moderate",3,2))))</f>
        <v>5</v>
      </c>
      <c r="AB6" s="201"/>
      <c r="AC6" s="201"/>
      <c r="AD6" s="201"/>
      <c r="AE6" s="201"/>
      <c r="AF6" s="201"/>
      <c r="AG6" s="201"/>
      <c r="AH6" s="201"/>
      <c r="AI6" s="201"/>
      <c r="AJ6" s="201"/>
      <c r="AK6" s="267"/>
      <c r="AL6" s="267"/>
      <c r="AM6" s="267"/>
      <c r="AN6" s="267"/>
      <c r="AO6" s="267"/>
      <c r="AP6" s="267"/>
      <c r="AQ6" s="267"/>
    </row>
    <row r="7" spans="1:43" ht="181.5" customHeight="1" x14ac:dyDescent="0.25">
      <c r="A7" s="237" t="s">
        <v>767</v>
      </c>
      <c r="B7" s="237" t="s">
        <v>382</v>
      </c>
      <c r="C7" s="238" t="s">
        <v>383</v>
      </c>
      <c r="D7" s="237" t="s">
        <v>351</v>
      </c>
      <c r="E7" s="237" t="s">
        <v>373</v>
      </c>
      <c r="F7" s="237" t="s">
        <v>374</v>
      </c>
      <c r="G7" s="237" t="s">
        <v>768</v>
      </c>
      <c r="H7" s="237" t="s">
        <v>355</v>
      </c>
      <c r="I7" s="215"/>
      <c r="J7" s="67"/>
      <c r="K7" s="210" t="s">
        <v>376</v>
      </c>
      <c r="L7" s="215"/>
      <c r="M7" s="215" t="s">
        <v>153</v>
      </c>
      <c r="N7" s="217" t="s">
        <v>224</v>
      </c>
      <c r="O7" s="215" t="s">
        <v>225</v>
      </c>
      <c r="P7" s="268"/>
      <c r="Q7" s="63">
        <v>2</v>
      </c>
      <c r="R7" s="63" t="s">
        <v>638</v>
      </c>
      <c r="S7" s="237" t="s">
        <v>639</v>
      </c>
      <c r="T7" s="237" t="s">
        <v>769</v>
      </c>
      <c r="U7" s="237" t="s">
        <v>379</v>
      </c>
      <c r="V7" s="237" t="s">
        <v>380</v>
      </c>
      <c r="W7" s="126"/>
      <c r="X7" s="201"/>
      <c r="Y7" s="201"/>
      <c r="Z7" s="201"/>
      <c r="AA7" s="125">
        <f>IF(OR(J7="Fail",ISBLANK(J7)),INDEX('Issue Code Table'!C:C,MATCH(N:N,'Issue Code Table'!A:A,0)),IF(M7="Critical",6,IF(M7="Significant",5,IF(M7="Moderate",3,2))))</f>
        <v>5</v>
      </c>
      <c r="AB7" s="201"/>
      <c r="AC7" s="201"/>
      <c r="AD7" s="201"/>
      <c r="AE7" s="201"/>
      <c r="AF7" s="201"/>
      <c r="AG7" s="201"/>
      <c r="AH7" s="201"/>
      <c r="AI7" s="201"/>
      <c r="AJ7" s="201"/>
      <c r="AK7" s="267"/>
      <c r="AL7" s="267"/>
      <c r="AM7" s="267"/>
      <c r="AN7" s="267"/>
      <c r="AO7" s="267"/>
      <c r="AP7" s="267"/>
      <c r="AQ7" s="267"/>
    </row>
    <row r="8" spans="1:43" ht="142.5" customHeight="1" x14ac:dyDescent="0.25">
      <c r="A8" s="237" t="s">
        <v>770</v>
      </c>
      <c r="B8" s="237" t="s">
        <v>337</v>
      </c>
      <c r="C8" s="238" t="s">
        <v>338</v>
      </c>
      <c r="D8" s="237" t="s">
        <v>351</v>
      </c>
      <c r="E8" s="237" t="s">
        <v>373</v>
      </c>
      <c r="F8" s="237" t="s">
        <v>385</v>
      </c>
      <c r="G8" s="237" t="s">
        <v>771</v>
      </c>
      <c r="H8" s="237" t="s">
        <v>355</v>
      </c>
      <c r="I8" s="215"/>
      <c r="J8" s="67"/>
      <c r="K8" s="210" t="s">
        <v>387</v>
      </c>
      <c r="L8" s="215"/>
      <c r="M8" s="215" t="s">
        <v>153</v>
      </c>
      <c r="N8" s="217" t="s">
        <v>388</v>
      </c>
      <c r="O8" s="215" t="s">
        <v>389</v>
      </c>
      <c r="P8" s="268"/>
      <c r="Q8" s="63">
        <v>2</v>
      </c>
      <c r="R8" s="63">
        <v>2.4</v>
      </c>
      <c r="S8" s="237" t="s">
        <v>390</v>
      </c>
      <c r="T8" s="237" t="s">
        <v>772</v>
      </c>
      <c r="U8" s="237" t="s">
        <v>392</v>
      </c>
      <c r="V8" s="237" t="s">
        <v>393</v>
      </c>
      <c r="W8" s="126"/>
      <c r="X8" s="201"/>
      <c r="Y8" s="201"/>
      <c r="Z8" s="201"/>
      <c r="AA8" s="125">
        <f>IF(OR(J8="Fail",ISBLANK(J8)),INDEX('Issue Code Table'!C:C,MATCH(N:N,'Issue Code Table'!A:A,0)),IF(M8="Critical",6,IF(M8="Significant",5,IF(M8="Moderate",3,2))))</f>
        <v>5</v>
      </c>
      <c r="AB8" s="201"/>
      <c r="AC8" s="201"/>
      <c r="AD8" s="201"/>
      <c r="AE8" s="201"/>
      <c r="AF8" s="201"/>
      <c r="AG8" s="201"/>
      <c r="AH8" s="201"/>
      <c r="AI8" s="201"/>
      <c r="AJ8" s="201"/>
      <c r="AK8" s="267"/>
      <c r="AL8" s="267"/>
      <c r="AM8" s="267"/>
      <c r="AN8" s="267"/>
      <c r="AO8" s="267"/>
      <c r="AP8" s="267"/>
      <c r="AQ8" s="267"/>
    </row>
    <row r="9" spans="1:43" ht="161.25" customHeight="1" x14ac:dyDescent="0.25">
      <c r="A9" s="237" t="s">
        <v>773</v>
      </c>
      <c r="B9" s="237" t="s">
        <v>337</v>
      </c>
      <c r="C9" s="238" t="s">
        <v>338</v>
      </c>
      <c r="D9" s="237" t="s">
        <v>351</v>
      </c>
      <c r="E9" s="237" t="s">
        <v>395</v>
      </c>
      <c r="F9" s="237" t="s">
        <v>396</v>
      </c>
      <c r="G9" s="237" t="s">
        <v>643</v>
      </c>
      <c r="H9" s="237" t="s">
        <v>355</v>
      </c>
      <c r="I9" s="215"/>
      <c r="J9" s="67"/>
      <c r="K9" s="210" t="s">
        <v>398</v>
      </c>
      <c r="L9" s="215"/>
      <c r="M9" s="215" t="s">
        <v>153</v>
      </c>
      <c r="N9" s="217" t="s">
        <v>357</v>
      </c>
      <c r="O9" s="215" t="s">
        <v>358</v>
      </c>
      <c r="P9" s="268"/>
      <c r="Q9" s="63">
        <v>2</v>
      </c>
      <c r="R9" s="63">
        <v>2.5</v>
      </c>
      <c r="S9" s="237" t="s">
        <v>399</v>
      </c>
      <c r="T9" s="237" t="s">
        <v>774</v>
      </c>
      <c r="U9" s="237" t="s">
        <v>401</v>
      </c>
      <c r="V9" s="237" t="s">
        <v>402</v>
      </c>
      <c r="W9" s="126"/>
      <c r="X9" s="201"/>
      <c r="Y9" s="201"/>
      <c r="Z9" s="201"/>
      <c r="AA9" s="125">
        <f>IF(OR(J9="Fail",ISBLANK(J9)),INDEX('Issue Code Table'!C:C,MATCH(N:N,'Issue Code Table'!A:A,0)),IF(M9="Critical",6,IF(M9="Significant",5,IF(M9="Moderate",3,2))))</f>
        <v>5</v>
      </c>
      <c r="AB9" s="201"/>
      <c r="AC9" s="201"/>
      <c r="AD9" s="201"/>
      <c r="AE9" s="201"/>
      <c r="AF9" s="201"/>
      <c r="AG9" s="201"/>
      <c r="AH9" s="201"/>
      <c r="AI9" s="201"/>
      <c r="AJ9" s="201"/>
      <c r="AK9" s="267"/>
      <c r="AL9" s="267"/>
      <c r="AM9" s="267"/>
      <c r="AN9" s="267"/>
      <c r="AO9" s="267"/>
      <c r="AP9" s="267"/>
      <c r="AQ9" s="267"/>
    </row>
    <row r="10" spans="1:43" ht="161.25" customHeight="1" x14ac:dyDescent="0.25">
      <c r="A10" s="237" t="s">
        <v>775</v>
      </c>
      <c r="B10" s="237" t="s">
        <v>337</v>
      </c>
      <c r="C10" s="238" t="s">
        <v>338</v>
      </c>
      <c r="D10" s="237" t="s">
        <v>351</v>
      </c>
      <c r="E10" s="237" t="s">
        <v>404</v>
      </c>
      <c r="F10" s="237" t="s">
        <v>405</v>
      </c>
      <c r="G10" s="237" t="s">
        <v>776</v>
      </c>
      <c r="H10" s="237" t="s">
        <v>355</v>
      </c>
      <c r="I10" s="215"/>
      <c r="J10" s="67"/>
      <c r="K10" s="210" t="s">
        <v>407</v>
      </c>
      <c r="L10" s="215"/>
      <c r="M10" s="215" t="s">
        <v>153</v>
      </c>
      <c r="N10" s="217" t="s">
        <v>408</v>
      </c>
      <c r="O10" s="215" t="s">
        <v>409</v>
      </c>
      <c r="P10" s="268"/>
      <c r="Q10" s="63">
        <v>2</v>
      </c>
      <c r="R10" s="63">
        <v>2.6</v>
      </c>
      <c r="S10" s="237" t="s">
        <v>410</v>
      </c>
      <c r="T10" s="237" t="s">
        <v>777</v>
      </c>
      <c r="U10" s="237" t="s">
        <v>412</v>
      </c>
      <c r="V10" s="237" t="s">
        <v>413</v>
      </c>
      <c r="W10" s="126"/>
      <c r="X10" s="201"/>
      <c r="Y10" s="201"/>
      <c r="Z10" s="201"/>
      <c r="AA10" s="125">
        <f>IF(OR(J10="Fail",ISBLANK(J10)),INDEX('Issue Code Table'!C:C,MATCH(N:N,'Issue Code Table'!A:A,0)),IF(M10="Critical",6,IF(M10="Significant",5,IF(M10="Moderate",3,2))))</f>
        <v>5</v>
      </c>
      <c r="AB10" s="201"/>
      <c r="AC10" s="201"/>
      <c r="AD10" s="201"/>
      <c r="AE10" s="201"/>
      <c r="AF10" s="201"/>
      <c r="AG10" s="201"/>
      <c r="AH10" s="201"/>
      <c r="AI10" s="201"/>
      <c r="AJ10" s="201"/>
      <c r="AK10" s="267"/>
      <c r="AL10" s="267"/>
      <c r="AM10" s="267"/>
      <c r="AN10" s="267"/>
      <c r="AO10" s="267"/>
      <c r="AP10" s="267"/>
      <c r="AQ10" s="267"/>
    </row>
    <row r="11" spans="1:43" ht="161.25" customHeight="1" x14ac:dyDescent="0.25">
      <c r="A11" s="237" t="s">
        <v>778</v>
      </c>
      <c r="B11" s="237" t="s">
        <v>337</v>
      </c>
      <c r="C11" s="238" t="s">
        <v>338</v>
      </c>
      <c r="D11" s="237" t="s">
        <v>351</v>
      </c>
      <c r="E11" s="237" t="s">
        <v>415</v>
      </c>
      <c r="F11" s="237" t="s">
        <v>416</v>
      </c>
      <c r="G11" s="237" t="s">
        <v>779</v>
      </c>
      <c r="H11" s="237" t="s">
        <v>418</v>
      </c>
      <c r="I11" s="215"/>
      <c r="J11" s="67"/>
      <c r="K11" s="210" t="s">
        <v>419</v>
      </c>
      <c r="L11" s="215"/>
      <c r="M11" s="215" t="s">
        <v>153</v>
      </c>
      <c r="N11" s="217" t="s">
        <v>357</v>
      </c>
      <c r="O11" s="215" t="s">
        <v>358</v>
      </c>
      <c r="P11" s="268"/>
      <c r="Q11" s="63">
        <v>2</v>
      </c>
      <c r="R11" s="63">
        <v>2.7</v>
      </c>
      <c r="S11" s="237" t="s">
        <v>420</v>
      </c>
      <c r="T11" s="237" t="s">
        <v>780</v>
      </c>
      <c r="U11" s="237" t="s">
        <v>422</v>
      </c>
      <c r="V11" s="237" t="s">
        <v>423</v>
      </c>
      <c r="W11" s="126"/>
      <c r="X11" s="201"/>
      <c r="Y11" s="201"/>
      <c r="Z11" s="201"/>
      <c r="AA11" s="125">
        <f>IF(OR(J11="Fail",ISBLANK(J11)),INDEX('Issue Code Table'!C:C,MATCH(N:N,'Issue Code Table'!A:A,0)),IF(M11="Critical",6,IF(M11="Significant",5,IF(M11="Moderate",3,2))))</f>
        <v>5</v>
      </c>
      <c r="AB11" s="201"/>
      <c r="AC11" s="201"/>
      <c r="AD11" s="201"/>
      <c r="AE11" s="201"/>
      <c r="AF11" s="201"/>
      <c r="AG11" s="201"/>
      <c r="AH11" s="201"/>
      <c r="AI11" s="201"/>
      <c r="AJ11" s="201"/>
      <c r="AK11" s="267"/>
      <c r="AL11" s="267"/>
      <c r="AM11" s="267"/>
      <c r="AN11" s="267"/>
      <c r="AO11" s="267"/>
      <c r="AP11" s="267"/>
      <c r="AQ11" s="267"/>
    </row>
    <row r="12" spans="1:43" ht="161.25" customHeight="1" x14ac:dyDescent="0.25">
      <c r="A12" s="237" t="s">
        <v>781</v>
      </c>
      <c r="B12" s="237" t="s">
        <v>382</v>
      </c>
      <c r="C12" s="238" t="s">
        <v>383</v>
      </c>
      <c r="D12" s="237" t="s">
        <v>351</v>
      </c>
      <c r="E12" s="237" t="s">
        <v>425</v>
      </c>
      <c r="F12" s="237" t="s">
        <v>426</v>
      </c>
      <c r="G12" s="237" t="s">
        <v>782</v>
      </c>
      <c r="H12" s="237" t="s">
        <v>355</v>
      </c>
      <c r="I12" s="215"/>
      <c r="J12" s="67"/>
      <c r="K12" s="210" t="s">
        <v>428</v>
      </c>
      <c r="L12" s="215"/>
      <c r="M12" s="215" t="s">
        <v>153</v>
      </c>
      <c r="N12" s="217" t="s">
        <v>357</v>
      </c>
      <c r="O12" s="215" t="s">
        <v>358</v>
      </c>
      <c r="P12" s="268"/>
      <c r="Q12" s="63">
        <v>2</v>
      </c>
      <c r="R12" s="63">
        <v>2.8</v>
      </c>
      <c r="S12" s="237" t="s">
        <v>429</v>
      </c>
      <c r="T12" s="237" t="s">
        <v>783</v>
      </c>
      <c r="U12" s="237" t="s">
        <v>431</v>
      </c>
      <c r="V12" s="237" t="s">
        <v>432</v>
      </c>
      <c r="W12" s="126"/>
      <c r="X12" s="201"/>
      <c r="Y12" s="201"/>
      <c r="Z12" s="201"/>
      <c r="AA12" s="125">
        <f>IF(OR(J12="Fail",ISBLANK(J12)),INDEX('Issue Code Table'!C:C,MATCH(N:N,'Issue Code Table'!A:A,0)),IF(M12="Critical",6,IF(M12="Significant",5,IF(M12="Moderate",3,2))))</f>
        <v>5</v>
      </c>
      <c r="AB12" s="201"/>
      <c r="AC12" s="201"/>
      <c r="AD12" s="201"/>
      <c r="AE12" s="201"/>
      <c r="AF12" s="201"/>
      <c r="AG12" s="201"/>
      <c r="AH12" s="201"/>
      <c r="AI12" s="201"/>
      <c r="AJ12" s="201"/>
      <c r="AK12" s="267"/>
      <c r="AL12" s="267"/>
      <c r="AM12" s="267"/>
      <c r="AN12" s="267"/>
      <c r="AO12" s="267"/>
      <c r="AP12" s="267"/>
      <c r="AQ12" s="267"/>
    </row>
    <row r="13" spans="1:43" ht="161.25" customHeight="1" x14ac:dyDescent="0.25">
      <c r="A13" s="237" t="s">
        <v>784</v>
      </c>
      <c r="B13" s="237" t="s">
        <v>337</v>
      </c>
      <c r="C13" s="238" t="s">
        <v>338</v>
      </c>
      <c r="D13" s="237" t="s">
        <v>351</v>
      </c>
      <c r="E13" s="237" t="s">
        <v>434</v>
      </c>
      <c r="F13" s="237" t="s">
        <v>435</v>
      </c>
      <c r="G13" s="237" t="s">
        <v>652</v>
      </c>
      <c r="H13" s="237" t="s">
        <v>355</v>
      </c>
      <c r="I13" s="215"/>
      <c r="J13" s="67"/>
      <c r="K13" s="210" t="s">
        <v>437</v>
      </c>
      <c r="L13" s="215"/>
      <c r="M13" s="215" t="s">
        <v>153</v>
      </c>
      <c r="N13" s="217" t="s">
        <v>357</v>
      </c>
      <c r="O13" s="215" t="s">
        <v>358</v>
      </c>
      <c r="P13" s="268"/>
      <c r="Q13" s="63">
        <v>2</v>
      </c>
      <c r="R13" s="63">
        <v>2.9</v>
      </c>
      <c r="S13" s="237" t="s">
        <v>438</v>
      </c>
      <c r="T13" s="237" t="s">
        <v>785</v>
      </c>
      <c r="U13" s="237" t="s">
        <v>440</v>
      </c>
      <c r="V13" s="237" t="s">
        <v>441</v>
      </c>
      <c r="W13" s="126"/>
      <c r="X13" s="201"/>
      <c r="Y13" s="201"/>
      <c r="Z13" s="201"/>
      <c r="AA13" s="125">
        <f>IF(OR(J13="Fail",ISBLANK(J13)),INDEX('Issue Code Table'!C:C,MATCH(N:N,'Issue Code Table'!A:A,0)),IF(M13="Critical",6,IF(M13="Significant",5,IF(M13="Moderate",3,2))))</f>
        <v>5</v>
      </c>
      <c r="AB13" s="201"/>
      <c r="AC13" s="201"/>
      <c r="AD13" s="201"/>
      <c r="AE13" s="201"/>
      <c r="AF13" s="201"/>
      <c r="AG13" s="201"/>
      <c r="AH13" s="201"/>
      <c r="AI13" s="201"/>
      <c r="AJ13" s="201"/>
      <c r="AK13" s="267"/>
      <c r="AL13" s="267"/>
      <c r="AM13" s="267"/>
      <c r="AN13" s="267"/>
      <c r="AO13" s="267"/>
      <c r="AP13" s="267"/>
      <c r="AQ13" s="267"/>
    </row>
    <row r="14" spans="1:43" ht="161.25" customHeight="1" x14ac:dyDescent="0.25">
      <c r="A14" s="237" t="s">
        <v>786</v>
      </c>
      <c r="B14" s="237" t="s">
        <v>337</v>
      </c>
      <c r="C14" s="238" t="s">
        <v>338</v>
      </c>
      <c r="D14" s="237" t="s">
        <v>139</v>
      </c>
      <c r="E14" s="237" t="s">
        <v>443</v>
      </c>
      <c r="F14" s="237" t="s">
        <v>444</v>
      </c>
      <c r="G14" s="237" t="s">
        <v>445</v>
      </c>
      <c r="H14" s="237" t="s">
        <v>446</v>
      </c>
      <c r="I14" s="215"/>
      <c r="J14" s="67"/>
      <c r="K14" s="210" t="s">
        <v>656</v>
      </c>
      <c r="L14" s="215"/>
      <c r="M14" s="215" t="s">
        <v>153</v>
      </c>
      <c r="N14" s="217" t="s">
        <v>388</v>
      </c>
      <c r="O14" s="215" t="s">
        <v>389</v>
      </c>
      <c r="P14" s="268"/>
      <c r="Q14" s="63">
        <v>2</v>
      </c>
      <c r="R14" s="231" t="s">
        <v>787</v>
      </c>
      <c r="S14" s="237" t="s">
        <v>448</v>
      </c>
      <c r="T14" s="237" t="s">
        <v>788</v>
      </c>
      <c r="U14" s="237" t="s">
        <v>450</v>
      </c>
      <c r="V14" s="237" t="s">
        <v>451</v>
      </c>
      <c r="W14" s="126"/>
      <c r="X14" s="201"/>
      <c r="Y14" s="201"/>
      <c r="Z14" s="201"/>
      <c r="AA14" s="125">
        <f>IF(OR(J14="Fail",ISBLANK(J14)),INDEX('Issue Code Table'!C:C,MATCH(N:N,'Issue Code Table'!A:A,0)),IF(M14="Critical",6,IF(M14="Significant",5,IF(M14="Moderate",3,2))))</f>
        <v>5</v>
      </c>
      <c r="AB14" s="201"/>
      <c r="AC14" s="201"/>
      <c r="AD14" s="201"/>
      <c r="AE14" s="201"/>
      <c r="AF14" s="201"/>
      <c r="AG14" s="201"/>
      <c r="AH14" s="201"/>
      <c r="AI14" s="201"/>
      <c r="AJ14" s="201"/>
      <c r="AK14" s="267"/>
      <c r="AL14" s="267"/>
      <c r="AM14" s="267"/>
      <c r="AN14" s="267"/>
      <c r="AO14" s="267"/>
      <c r="AP14" s="267"/>
      <c r="AQ14" s="267"/>
    </row>
    <row r="15" spans="1:43" ht="161.25" customHeight="1" x14ac:dyDescent="0.25">
      <c r="A15" s="237" t="s">
        <v>789</v>
      </c>
      <c r="B15" s="237" t="s">
        <v>453</v>
      </c>
      <c r="C15" s="238" t="s">
        <v>454</v>
      </c>
      <c r="D15" s="237" t="s">
        <v>351</v>
      </c>
      <c r="E15" s="237" t="s">
        <v>658</v>
      </c>
      <c r="F15" s="237" t="s">
        <v>659</v>
      </c>
      <c r="G15" s="237" t="s">
        <v>660</v>
      </c>
      <c r="H15" s="237" t="s">
        <v>661</v>
      </c>
      <c r="I15" s="215"/>
      <c r="J15" s="67"/>
      <c r="K15" s="210" t="s">
        <v>662</v>
      </c>
      <c r="L15" s="215"/>
      <c r="M15" s="215" t="s">
        <v>244</v>
      </c>
      <c r="N15" s="217" t="s">
        <v>663</v>
      </c>
      <c r="O15" s="215" t="s">
        <v>664</v>
      </c>
      <c r="P15" s="268"/>
      <c r="Q15" s="63">
        <v>2</v>
      </c>
      <c r="R15" s="63">
        <v>2.11</v>
      </c>
      <c r="S15" s="237" t="s">
        <v>665</v>
      </c>
      <c r="T15" s="237" t="s">
        <v>790</v>
      </c>
      <c r="U15" s="237" t="s">
        <v>667</v>
      </c>
      <c r="V15" s="237"/>
      <c r="W15" s="126"/>
      <c r="X15" s="201"/>
      <c r="Y15" s="201"/>
      <c r="Z15" s="201"/>
      <c r="AA15" s="125">
        <f>IF(OR(J15="Fail",ISBLANK(J15)),INDEX('Issue Code Table'!C:C,MATCH(N:N,'Issue Code Table'!A:A,0)),IF(M15="Critical",6,IF(M15="Significant",5,IF(M15="Moderate",3,2))))</f>
        <v>3</v>
      </c>
      <c r="AB15" s="201"/>
      <c r="AC15" s="201"/>
      <c r="AD15" s="201"/>
      <c r="AE15" s="201"/>
      <c r="AF15" s="201"/>
      <c r="AG15" s="201"/>
      <c r="AH15" s="201"/>
      <c r="AI15" s="201"/>
      <c r="AJ15" s="201"/>
      <c r="AK15" s="267"/>
      <c r="AL15" s="267"/>
      <c r="AM15" s="267"/>
      <c r="AN15" s="267"/>
      <c r="AO15" s="267"/>
      <c r="AP15" s="267"/>
      <c r="AQ15" s="267"/>
    </row>
    <row r="16" spans="1:43" ht="161.25" customHeight="1" x14ac:dyDescent="0.25">
      <c r="A16" s="237" t="s">
        <v>791</v>
      </c>
      <c r="B16" s="237" t="s">
        <v>453</v>
      </c>
      <c r="C16" s="238" t="s">
        <v>454</v>
      </c>
      <c r="D16" s="237" t="s">
        <v>351</v>
      </c>
      <c r="E16" s="237" t="s">
        <v>455</v>
      </c>
      <c r="F16" s="237" t="s">
        <v>456</v>
      </c>
      <c r="G16" s="237" t="s">
        <v>669</v>
      </c>
      <c r="H16" s="237" t="s">
        <v>458</v>
      </c>
      <c r="I16" s="215"/>
      <c r="J16" s="67"/>
      <c r="K16" s="210" t="s">
        <v>459</v>
      </c>
      <c r="L16" s="215"/>
      <c r="M16" s="215" t="s">
        <v>153</v>
      </c>
      <c r="N16" s="217" t="s">
        <v>460</v>
      </c>
      <c r="O16" s="215" t="s">
        <v>461</v>
      </c>
      <c r="P16" s="268"/>
      <c r="Q16" s="63">
        <v>2</v>
      </c>
      <c r="R16" s="63">
        <v>2.12</v>
      </c>
      <c r="S16" s="237" t="s">
        <v>462</v>
      </c>
      <c r="T16" s="237" t="s">
        <v>792</v>
      </c>
      <c r="U16" s="237" t="s">
        <v>464</v>
      </c>
      <c r="V16" s="237" t="s">
        <v>451</v>
      </c>
      <c r="W16" s="126"/>
      <c r="X16" s="201"/>
      <c r="Y16" s="201"/>
      <c r="Z16" s="201"/>
      <c r="AA16" s="125">
        <f>IF(OR(J16="Fail",ISBLANK(J16)),INDEX('Issue Code Table'!C:C,MATCH(N:N,'Issue Code Table'!A:A,0)),IF(M16="Critical",6,IF(M16="Significant",5,IF(M16="Moderate",3,2))))</f>
        <v>5</v>
      </c>
      <c r="AB16" s="201"/>
      <c r="AC16" s="201"/>
      <c r="AD16" s="201"/>
      <c r="AE16" s="201"/>
      <c r="AF16" s="201"/>
      <c r="AG16" s="201"/>
      <c r="AH16" s="201"/>
      <c r="AI16" s="201"/>
      <c r="AJ16" s="201"/>
      <c r="AK16" s="267"/>
      <c r="AL16" s="267"/>
      <c r="AM16" s="267"/>
      <c r="AN16" s="267"/>
      <c r="AO16" s="267"/>
      <c r="AP16" s="267"/>
      <c r="AQ16" s="267"/>
    </row>
    <row r="17" spans="1:27" ht="161.25" customHeight="1" x14ac:dyDescent="0.25">
      <c r="A17" s="237" t="s">
        <v>793</v>
      </c>
      <c r="B17" s="237" t="s">
        <v>148</v>
      </c>
      <c r="C17" s="238" t="s">
        <v>149</v>
      </c>
      <c r="D17" s="237" t="s">
        <v>139</v>
      </c>
      <c r="E17" s="237" t="s">
        <v>466</v>
      </c>
      <c r="F17" s="237" t="s">
        <v>671</v>
      </c>
      <c r="G17" s="237" t="s">
        <v>672</v>
      </c>
      <c r="H17" s="237" t="s">
        <v>469</v>
      </c>
      <c r="I17" s="215"/>
      <c r="J17" s="67"/>
      <c r="K17" s="210" t="s">
        <v>673</v>
      </c>
      <c r="L17" s="215"/>
      <c r="M17" s="215" t="s">
        <v>153</v>
      </c>
      <c r="N17" s="217" t="s">
        <v>471</v>
      </c>
      <c r="O17" s="215" t="s">
        <v>472</v>
      </c>
      <c r="P17" s="268"/>
      <c r="Q17" s="63">
        <v>2</v>
      </c>
      <c r="R17" s="63">
        <v>2.13</v>
      </c>
      <c r="S17" s="237" t="s">
        <v>473</v>
      </c>
      <c r="T17" s="237" t="s">
        <v>794</v>
      </c>
      <c r="U17" s="237" t="s">
        <v>475</v>
      </c>
      <c r="V17" s="237" t="s">
        <v>476</v>
      </c>
      <c r="W17" s="126"/>
      <c r="X17" s="201"/>
      <c r="Y17" s="201"/>
      <c r="Z17" s="201"/>
      <c r="AA17" s="125">
        <f>IF(OR(J17="Fail",ISBLANK(J17)),INDEX('Issue Code Table'!C:C,MATCH(N:N,'Issue Code Table'!A:A,0)),IF(M17="Critical",6,IF(M17="Significant",5,IF(M17="Moderate",3,2))))</f>
        <v>6</v>
      </c>
    </row>
    <row r="18" spans="1:27" ht="161.25" customHeight="1" x14ac:dyDescent="0.25">
      <c r="A18" s="237" t="s">
        <v>795</v>
      </c>
      <c r="B18" s="237" t="s">
        <v>337</v>
      </c>
      <c r="C18" s="238" t="s">
        <v>338</v>
      </c>
      <c r="D18" s="237" t="s">
        <v>139</v>
      </c>
      <c r="E18" s="237" t="s">
        <v>478</v>
      </c>
      <c r="F18" s="237" t="s">
        <v>467</v>
      </c>
      <c r="G18" s="237" t="s">
        <v>676</v>
      </c>
      <c r="H18" s="237" t="s">
        <v>677</v>
      </c>
      <c r="I18" s="215"/>
      <c r="J18" s="67"/>
      <c r="K18" s="210" t="s">
        <v>678</v>
      </c>
      <c r="L18" s="215"/>
      <c r="M18" s="215" t="s">
        <v>153</v>
      </c>
      <c r="N18" s="217" t="s">
        <v>471</v>
      </c>
      <c r="O18" s="215" t="s">
        <v>472</v>
      </c>
      <c r="P18" s="268"/>
      <c r="Q18" s="63">
        <v>2</v>
      </c>
      <c r="R18" s="63">
        <v>2.14</v>
      </c>
      <c r="S18" s="237" t="s">
        <v>482</v>
      </c>
      <c r="T18" s="237" t="s">
        <v>796</v>
      </c>
      <c r="U18" s="237" t="s">
        <v>484</v>
      </c>
      <c r="V18" s="237" t="s">
        <v>476</v>
      </c>
      <c r="W18" s="126"/>
      <c r="X18" s="201"/>
      <c r="Y18" s="201"/>
      <c r="Z18" s="201"/>
      <c r="AA18" s="125">
        <f>IF(OR(J18="Fail",ISBLANK(J18)),INDEX('Issue Code Table'!C:C,MATCH(N:N,'Issue Code Table'!A:A,0)),IF(M18="Critical",6,IF(M18="Significant",5,IF(M18="Moderate",3,2))))</f>
        <v>6</v>
      </c>
    </row>
    <row r="19" spans="1:27" ht="159" customHeight="1" x14ac:dyDescent="0.25">
      <c r="A19" s="237" t="s">
        <v>797</v>
      </c>
      <c r="B19" s="237" t="s">
        <v>337</v>
      </c>
      <c r="C19" s="238" t="s">
        <v>338</v>
      </c>
      <c r="D19" s="237" t="s">
        <v>139</v>
      </c>
      <c r="E19" s="237" t="s">
        <v>486</v>
      </c>
      <c r="F19" s="237" t="s">
        <v>487</v>
      </c>
      <c r="G19" s="237" t="s">
        <v>680</v>
      </c>
      <c r="H19" s="237" t="s">
        <v>489</v>
      </c>
      <c r="I19" s="215"/>
      <c r="J19" s="67"/>
      <c r="K19" s="210" t="s">
        <v>490</v>
      </c>
      <c r="L19" s="215"/>
      <c r="M19" s="215" t="s">
        <v>153</v>
      </c>
      <c r="N19" s="217" t="s">
        <v>388</v>
      </c>
      <c r="O19" s="215" t="s">
        <v>389</v>
      </c>
      <c r="P19" s="268"/>
      <c r="Q19" s="63">
        <v>2</v>
      </c>
      <c r="R19" s="63">
        <v>2.15</v>
      </c>
      <c r="S19" s="237" t="s">
        <v>491</v>
      </c>
      <c r="T19" s="237" t="s">
        <v>798</v>
      </c>
      <c r="U19" s="237" t="s">
        <v>493</v>
      </c>
      <c r="V19" s="237" t="s">
        <v>494</v>
      </c>
      <c r="W19" s="126"/>
      <c r="X19" s="201"/>
      <c r="Y19" s="201"/>
      <c r="Z19" s="201"/>
      <c r="AA19" s="125">
        <f>IF(OR(J19="Fail",ISBLANK(J19)),INDEX('Issue Code Table'!C:C,MATCH(N:N,'Issue Code Table'!A:A,0)),IF(M19="Critical",6,IF(M19="Significant",5,IF(M19="Moderate",3,2))))</f>
        <v>5</v>
      </c>
    </row>
    <row r="20" spans="1:27" ht="197.25" customHeight="1" x14ac:dyDescent="0.25">
      <c r="A20" s="237" t="s">
        <v>799</v>
      </c>
      <c r="B20" s="237" t="s">
        <v>288</v>
      </c>
      <c r="C20" s="238" t="s">
        <v>289</v>
      </c>
      <c r="D20" s="237" t="s">
        <v>351</v>
      </c>
      <c r="E20" s="237" t="s">
        <v>682</v>
      </c>
      <c r="F20" s="237" t="s">
        <v>683</v>
      </c>
      <c r="G20" s="237" t="s">
        <v>684</v>
      </c>
      <c r="H20" s="237" t="s">
        <v>685</v>
      </c>
      <c r="I20" s="215"/>
      <c r="J20" s="67"/>
      <c r="K20" s="210" t="s">
        <v>686</v>
      </c>
      <c r="L20" s="215"/>
      <c r="M20" s="215" t="s">
        <v>162</v>
      </c>
      <c r="N20" s="217" t="s">
        <v>687</v>
      </c>
      <c r="O20" s="215" t="s">
        <v>688</v>
      </c>
      <c r="P20" s="268"/>
      <c r="Q20" s="63">
        <v>2</v>
      </c>
      <c r="R20" s="63">
        <v>2.16</v>
      </c>
      <c r="S20" s="237" t="s">
        <v>689</v>
      </c>
      <c r="T20" s="237" t="s">
        <v>800</v>
      </c>
      <c r="U20" s="237" t="s">
        <v>507</v>
      </c>
      <c r="V20" s="237"/>
      <c r="W20" s="126"/>
      <c r="X20" s="201"/>
      <c r="Y20" s="201"/>
      <c r="Z20" s="201"/>
      <c r="AA20" s="125">
        <f>IF(OR(J20="Fail",ISBLANK(J20)),INDEX('Issue Code Table'!C:C,MATCH(N:N,'Issue Code Table'!A:A,0)),IF(M20="Critical",6,IF(M20="Significant",5,IF(M20="Moderate",3,2))))</f>
        <v>4</v>
      </c>
    </row>
    <row r="21" spans="1:27" ht="158.25" customHeight="1" x14ac:dyDescent="0.25">
      <c r="A21" s="237" t="s">
        <v>801</v>
      </c>
      <c r="B21" s="237" t="s">
        <v>148</v>
      </c>
      <c r="C21" s="238" t="s">
        <v>149</v>
      </c>
      <c r="D21" s="237" t="s">
        <v>351</v>
      </c>
      <c r="E21" s="237" t="s">
        <v>692</v>
      </c>
      <c r="F21" s="237" t="s">
        <v>693</v>
      </c>
      <c r="G21" s="237" t="s">
        <v>694</v>
      </c>
      <c r="H21" s="237" t="s">
        <v>695</v>
      </c>
      <c r="I21" s="215"/>
      <c r="J21" s="67"/>
      <c r="K21" s="210" t="s">
        <v>696</v>
      </c>
      <c r="L21" s="215"/>
      <c r="M21" s="215" t="s">
        <v>153</v>
      </c>
      <c r="N21" s="217" t="s">
        <v>503</v>
      </c>
      <c r="O21" s="215" t="s">
        <v>697</v>
      </c>
      <c r="P21" s="268"/>
      <c r="Q21" s="63">
        <v>2</v>
      </c>
      <c r="R21" s="63">
        <v>2.17</v>
      </c>
      <c r="S21" s="237" t="s">
        <v>473</v>
      </c>
      <c r="T21" s="237" t="s">
        <v>802</v>
      </c>
      <c r="U21" s="237" t="s">
        <v>699</v>
      </c>
      <c r="V21" s="237" t="s">
        <v>476</v>
      </c>
      <c r="W21" s="126"/>
      <c r="X21" s="201"/>
      <c r="Y21" s="201"/>
      <c r="Z21" s="201"/>
      <c r="AA21" s="125">
        <f>IF(OR(J21="Fail",ISBLANK(J21)),INDEX('Issue Code Table'!C:C,MATCH(N:N,'Issue Code Table'!A:A,0)),IF(M21="Critical",6,IF(M21="Significant",5,IF(M21="Moderate",3,2))))</f>
        <v>6</v>
      </c>
    </row>
    <row r="22" spans="1:27" ht="139.5" customHeight="1" x14ac:dyDescent="0.25">
      <c r="A22" s="237" t="s">
        <v>803</v>
      </c>
      <c r="B22" s="258" t="s">
        <v>166</v>
      </c>
      <c r="C22" s="259" t="s">
        <v>496</v>
      </c>
      <c r="D22" s="237" t="s">
        <v>351</v>
      </c>
      <c r="E22" s="237" t="s">
        <v>497</v>
      </c>
      <c r="F22" s="237" t="s">
        <v>498</v>
      </c>
      <c r="G22" s="237" t="s">
        <v>701</v>
      </c>
      <c r="H22" s="237" t="s">
        <v>500</v>
      </c>
      <c r="I22" s="215"/>
      <c r="J22" s="67"/>
      <c r="K22" s="210" t="s">
        <v>501</v>
      </c>
      <c r="L22" s="215"/>
      <c r="M22" s="215" t="s">
        <v>153</v>
      </c>
      <c r="N22" s="217" t="s">
        <v>503</v>
      </c>
      <c r="O22" s="215" t="s">
        <v>504</v>
      </c>
      <c r="P22" s="268"/>
      <c r="Q22" s="63">
        <v>3</v>
      </c>
      <c r="R22" s="63">
        <v>3.1</v>
      </c>
      <c r="S22" s="237" t="s">
        <v>505</v>
      </c>
      <c r="T22" s="237" t="s">
        <v>804</v>
      </c>
      <c r="U22" s="237" t="s">
        <v>703</v>
      </c>
      <c r="V22" s="237" t="s">
        <v>704</v>
      </c>
      <c r="W22" s="126"/>
      <c r="X22" s="201"/>
      <c r="Y22" s="201"/>
      <c r="Z22" s="201"/>
      <c r="AA22" s="125">
        <f>IF(OR(J22="Fail",ISBLANK(J22)),INDEX('Issue Code Table'!C:C,MATCH(N:N,'Issue Code Table'!A:A,0)),IF(M22="Critical",6,IF(M22="Significant",5,IF(M22="Moderate",3,2))))</f>
        <v>6</v>
      </c>
    </row>
    <row r="23" spans="1:27" ht="147" customHeight="1" x14ac:dyDescent="0.25">
      <c r="A23" s="237" t="s">
        <v>805</v>
      </c>
      <c r="B23" s="237" t="s">
        <v>382</v>
      </c>
      <c r="C23" s="240" t="s">
        <v>383</v>
      </c>
      <c r="D23" s="237" t="s">
        <v>351</v>
      </c>
      <c r="E23" s="237" t="s">
        <v>510</v>
      </c>
      <c r="F23" s="237" t="s">
        <v>511</v>
      </c>
      <c r="G23" s="237" t="s">
        <v>706</v>
      </c>
      <c r="H23" s="237" t="s">
        <v>513</v>
      </c>
      <c r="I23" s="215"/>
      <c r="J23" s="67"/>
      <c r="K23" s="215" t="s">
        <v>514</v>
      </c>
      <c r="L23" s="215"/>
      <c r="M23" s="215" t="s">
        <v>153</v>
      </c>
      <c r="N23" s="217" t="s">
        <v>515</v>
      </c>
      <c r="O23" s="215" t="s">
        <v>516</v>
      </c>
      <c r="P23" s="268"/>
      <c r="Q23" s="63">
        <v>3</v>
      </c>
      <c r="R23" s="228">
        <v>3.2</v>
      </c>
      <c r="S23" s="237" t="s">
        <v>517</v>
      </c>
      <c r="T23" s="237" t="s">
        <v>806</v>
      </c>
      <c r="U23" s="237" t="s">
        <v>519</v>
      </c>
      <c r="V23" s="237" t="s">
        <v>476</v>
      </c>
      <c r="W23" s="126"/>
      <c r="X23" s="201"/>
      <c r="Y23" s="201"/>
      <c r="Z23" s="201"/>
      <c r="AA23" s="125">
        <f>IF(OR(J23="Fail",ISBLANK(J23)),INDEX('Issue Code Table'!C:C,MATCH(N:N,'Issue Code Table'!A:A,0)),IF(M23="Critical",6,IF(M23="Significant",5,IF(M23="Moderate",3,2))))</f>
        <v>5</v>
      </c>
    </row>
    <row r="24" spans="1:27" ht="146.25" customHeight="1" x14ac:dyDescent="0.25">
      <c r="A24" s="237" t="s">
        <v>807</v>
      </c>
      <c r="B24" s="237" t="s">
        <v>148</v>
      </c>
      <c r="C24" s="240" t="s">
        <v>149</v>
      </c>
      <c r="D24" s="237" t="s">
        <v>351</v>
      </c>
      <c r="E24" s="237" t="s">
        <v>521</v>
      </c>
      <c r="F24" s="237" t="s">
        <v>522</v>
      </c>
      <c r="G24" s="237" t="s">
        <v>708</v>
      </c>
      <c r="H24" s="237" t="s">
        <v>524</v>
      </c>
      <c r="I24" s="215"/>
      <c r="J24" s="67"/>
      <c r="K24" s="215" t="s">
        <v>709</v>
      </c>
      <c r="L24" s="215"/>
      <c r="M24" s="215" t="s">
        <v>153</v>
      </c>
      <c r="N24" s="217" t="s">
        <v>526</v>
      </c>
      <c r="O24" s="215" t="s">
        <v>527</v>
      </c>
      <c r="P24" s="268"/>
      <c r="Q24" s="63">
        <v>3</v>
      </c>
      <c r="R24" s="63">
        <v>3.3</v>
      </c>
      <c r="S24" s="237" t="s">
        <v>528</v>
      </c>
      <c r="T24" s="237" t="s">
        <v>808</v>
      </c>
      <c r="U24" s="237" t="s">
        <v>530</v>
      </c>
      <c r="V24" s="237" t="s">
        <v>531</v>
      </c>
      <c r="W24" s="126"/>
      <c r="X24" s="201"/>
      <c r="Y24" s="201"/>
      <c r="Z24" s="201"/>
      <c r="AA24" s="125">
        <f>IF(OR(J24="Fail",ISBLANK(J24)),INDEX('Issue Code Table'!C:C,MATCH(N:N,'Issue Code Table'!A:A,0)),IF(M24="Critical",6,IF(M24="Significant",5,IF(M24="Moderate",3,2))))</f>
        <v>5</v>
      </c>
    </row>
    <row r="25" spans="1:27" ht="240.75" customHeight="1" x14ac:dyDescent="0.25">
      <c r="A25" s="237" t="s">
        <v>809</v>
      </c>
      <c r="B25" s="237" t="s">
        <v>148</v>
      </c>
      <c r="C25" s="240" t="s">
        <v>149</v>
      </c>
      <c r="D25" s="237" t="s">
        <v>351</v>
      </c>
      <c r="E25" s="237" t="s">
        <v>712</v>
      </c>
      <c r="F25" s="237" t="s">
        <v>713</v>
      </c>
      <c r="G25" s="237" t="s">
        <v>810</v>
      </c>
      <c r="H25" s="237" t="s">
        <v>715</v>
      </c>
      <c r="I25" s="215"/>
      <c r="J25" s="67"/>
      <c r="K25" s="215" t="s">
        <v>811</v>
      </c>
      <c r="L25" s="215"/>
      <c r="M25" s="215" t="s">
        <v>153</v>
      </c>
      <c r="N25" s="217" t="s">
        <v>503</v>
      </c>
      <c r="O25" s="215" t="s">
        <v>697</v>
      </c>
      <c r="P25" s="268"/>
      <c r="Q25" s="63">
        <v>3</v>
      </c>
      <c r="R25" s="63">
        <v>3.4</v>
      </c>
      <c r="S25" s="237" t="s">
        <v>717</v>
      </c>
      <c r="T25" s="237" t="s">
        <v>812</v>
      </c>
      <c r="U25" s="237" t="s">
        <v>719</v>
      </c>
      <c r="V25" s="237" t="s">
        <v>553</v>
      </c>
      <c r="W25" s="126"/>
      <c r="X25" s="201"/>
      <c r="Y25" s="201"/>
      <c r="Z25" s="201"/>
      <c r="AA25" s="125">
        <f>IF(OR(J25="Fail",ISBLANK(J25)),INDEX('Issue Code Table'!C:C,MATCH(N:N,'Issue Code Table'!A:A,0)),IF(M25="Critical",6,IF(M25="Significant",5,IF(M25="Moderate",3,2))))</f>
        <v>6</v>
      </c>
    </row>
    <row r="26" spans="1:27" ht="240.75" customHeight="1" x14ac:dyDescent="0.25">
      <c r="A26" s="237" t="s">
        <v>813</v>
      </c>
      <c r="B26" s="237" t="s">
        <v>382</v>
      </c>
      <c r="C26" s="240" t="s">
        <v>383</v>
      </c>
      <c r="D26" s="237" t="s">
        <v>139</v>
      </c>
      <c r="E26" s="237" t="s">
        <v>814</v>
      </c>
      <c r="F26" s="237" t="s">
        <v>815</v>
      </c>
      <c r="G26" s="237" t="s">
        <v>816</v>
      </c>
      <c r="H26" s="237" t="s">
        <v>817</v>
      </c>
      <c r="I26" s="215"/>
      <c r="J26" s="67"/>
      <c r="K26" s="215" t="s">
        <v>818</v>
      </c>
      <c r="L26" s="215"/>
      <c r="M26" s="215" t="s">
        <v>153</v>
      </c>
      <c r="N26" s="217" t="s">
        <v>224</v>
      </c>
      <c r="O26" s="215" t="s">
        <v>225</v>
      </c>
      <c r="P26" s="268"/>
      <c r="Q26" s="63">
        <v>3</v>
      </c>
      <c r="R26" s="63">
        <v>3.5</v>
      </c>
      <c r="S26" s="237" t="s">
        <v>819</v>
      </c>
      <c r="T26" s="237" t="s">
        <v>820</v>
      </c>
      <c r="U26" s="237" t="s">
        <v>821</v>
      </c>
      <c r="V26" s="237" t="s">
        <v>822</v>
      </c>
      <c r="W26" s="126"/>
      <c r="X26" s="201"/>
      <c r="Y26" s="201"/>
      <c r="Z26" s="201"/>
      <c r="AA26" s="125">
        <f>IF(OR(J26="Fail",ISBLANK(J26)),INDEX('Issue Code Table'!C:C,MATCH(N:N,'Issue Code Table'!A:A,0)),IF(M26="Critical",6,IF(M26="Significant",5,IF(M26="Moderate",3,2))))</f>
        <v>5</v>
      </c>
    </row>
    <row r="27" spans="1:27" ht="240.75" customHeight="1" x14ac:dyDescent="0.25">
      <c r="A27" s="237" t="s">
        <v>823</v>
      </c>
      <c r="B27" s="237" t="s">
        <v>382</v>
      </c>
      <c r="C27" s="240" t="s">
        <v>383</v>
      </c>
      <c r="D27" s="237" t="s">
        <v>139</v>
      </c>
      <c r="E27" s="237" t="s">
        <v>824</v>
      </c>
      <c r="F27" s="237" t="s">
        <v>825</v>
      </c>
      <c r="G27" s="237" t="s">
        <v>816</v>
      </c>
      <c r="H27" s="237" t="s">
        <v>826</v>
      </c>
      <c r="I27" s="215"/>
      <c r="J27" s="67"/>
      <c r="K27" s="215" t="s">
        <v>827</v>
      </c>
      <c r="L27" s="215"/>
      <c r="M27" s="215" t="s">
        <v>153</v>
      </c>
      <c r="N27" s="217" t="s">
        <v>224</v>
      </c>
      <c r="O27" s="215" t="s">
        <v>225</v>
      </c>
      <c r="P27" s="268"/>
      <c r="Q27" s="63">
        <v>3</v>
      </c>
      <c r="R27" s="63">
        <v>3.6</v>
      </c>
      <c r="S27" s="237" t="s">
        <v>819</v>
      </c>
      <c r="T27" s="237" t="s">
        <v>828</v>
      </c>
      <c r="U27" s="237" t="s">
        <v>829</v>
      </c>
      <c r="V27" s="237" t="s">
        <v>822</v>
      </c>
      <c r="W27" s="126"/>
      <c r="X27" s="201"/>
      <c r="Y27" s="201"/>
      <c r="Z27" s="201"/>
      <c r="AA27" s="125">
        <f>IF(OR(J27="Fail",ISBLANK(J27)),INDEX('Issue Code Table'!C:C,MATCH(N:N,'Issue Code Table'!A:A,0)),IF(M27="Critical",6,IF(M27="Significant",5,IF(M27="Moderate",3,2))))</f>
        <v>5</v>
      </c>
    </row>
    <row r="28" spans="1:27" ht="240.75" customHeight="1" x14ac:dyDescent="0.25">
      <c r="A28" s="237" t="s">
        <v>830</v>
      </c>
      <c r="B28" s="237" t="s">
        <v>382</v>
      </c>
      <c r="C28" s="240" t="s">
        <v>383</v>
      </c>
      <c r="D28" s="237" t="s">
        <v>139</v>
      </c>
      <c r="E28" s="237" t="s">
        <v>831</v>
      </c>
      <c r="F28" s="237" t="s">
        <v>832</v>
      </c>
      <c r="G28" s="237" t="s">
        <v>816</v>
      </c>
      <c r="H28" s="237" t="s">
        <v>833</v>
      </c>
      <c r="I28" s="215"/>
      <c r="J28" s="67"/>
      <c r="K28" s="215" t="s">
        <v>834</v>
      </c>
      <c r="L28" s="215"/>
      <c r="M28" s="215" t="s">
        <v>153</v>
      </c>
      <c r="N28" s="217" t="s">
        <v>224</v>
      </c>
      <c r="O28" s="215" t="s">
        <v>225</v>
      </c>
      <c r="P28" s="268"/>
      <c r="Q28" s="63">
        <v>3</v>
      </c>
      <c r="R28" s="63">
        <v>3.7</v>
      </c>
      <c r="S28" s="237" t="s">
        <v>819</v>
      </c>
      <c r="T28" s="237" t="s">
        <v>835</v>
      </c>
      <c r="U28" s="237" t="s">
        <v>836</v>
      </c>
      <c r="V28" s="237" t="s">
        <v>822</v>
      </c>
      <c r="W28" s="126"/>
      <c r="X28" s="201"/>
      <c r="Y28" s="201"/>
      <c r="Z28" s="201"/>
      <c r="AA28" s="125">
        <f>IF(OR(J28="Fail",ISBLANK(J28)),INDEX('Issue Code Table'!C:C,MATCH(N:N,'Issue Code Table'!A:A,0)),IF(M28="Critical",6,IF(M28="Significant",5,IF(M28="Moderate",3,2))))</f>
        <v>5</v>
      </c>
    </row>
    <row r="29" spans="1:27" ht="240.75" customHeight="1" x14ac:dyDescent="0.25">
      <c r="A29" s="237" t="s">
        <v>837</v>
      </c>
      <c r="B29" s="237" t="s">
        <v>219</v>
      </c>
      <c r="C29" s="240" t="s">
        <v>220</v>
      </c>
      <c r="D29" s="237" t="s">
        <v>351</v>
      </c>
      <c r="E29" s="237" t="s">
        <v>838</v>
      </c>
      <c r="F29" s="237" t="s">
        <v>839</v>
      </c>
      <c r="G29" s="237" t="s">
        <v>840</v>
      </c>
      <c r="H29" s="237" t="s">
        <v>841</v>
      </c>
      <c r="I29" s="215"/>
      <c r="J29" s="67"/>
      <c r="K29" s="215" t="s">
        <v>842</v>
      </c>
      <c r="L29" s="215"/>
      <c r="M29" s="215" t="s">
        <v>153</v>
      </c>
      <c r="N29" s="217" t="s">
        <v>224</v>
      </c>
      <c r="O29" s="215" t="s">
        <v>225</v>
      </c>
      <c r="P29" s="268"/>
      <c r="Q29" s="63">
        <v>3</v>
      </c>
      <c r="R29" s="63">
        <v>3.8</v>
      </c>
      <c r="S29" s="237" t="s">
        <v>843</v>
      </c>
      <c r="T29" s="237" t="s">
        <v>844</v>
      </c>
      <c r="U29" s="237" t="s">
        <v>845</v>
      </c>
      <c r="V29" s="237" t="s">
        <v>846</v>
      </c>
      <c r="W29" s="126"/>
      <c r="X29" s="201"/>
      <c r="Y29" s="201"/>
      <c r="Z29" s="201"/>
      <c r="AA29" s="125">
        <f>IF(OR(J29="Fail",ISBLANK(J29)),INDEX('Issue Code Table'!C:C,MATCH(N:N,'Issue Code Table'!A:A,0)),IF(M29="Critical",6,IF(M29="Significant",5,IF(M29="Moderate",3,2))))</f>
        <v>5</v>
      </c>
    </row>
    <row r="30" spans="1:27" ht="240.75" customHeight="1" x14ac:dyDescent="0.25">
      <c r="A30" s="237" t="s">
        <v>847</v>
      </c>
      <c r="B30" s="237" t="s">
        <v>219</v>
      </c>
      <c r="C30" s="240" t="s">
        <v>220</v>
      </c>
      <c r="D30" s="237" t="s">
        <v>351</v>
      </c>
      <c r="E30" s="237" t="s">
        <v>848</v>
      </c>
      <c r="F30" s="237" t="s">
        <v>849</v>
      </c>
      <c r="G30" s="237" t="s">
        <v>850</v>
      </c>
      <c r="H30" s="237" t="s">
        <v>841</v>
      </c>
      <c r="I30" s="215"/>
      <c r="J30" s="67"/>
      <c r="K30" s="215" t="s">
        <v>851</v>
      </c>
      <c r="L30" s="215"/>
      <c r="M30" s="215" t="s">
        <v>153</v>
      </c>
      <c r="N30" s="217" t="s">
        <v>224</v>
      </c>
      <c r="O30" s="215" t="s">
        <v>225</v>
      </c>
      <c r="P30" s="268"/>
      <c r="Q30" s="63">
        <v>3</v>
      </c>
      <c r="R30" s="63">
        <v>3.9</v>
      </c>
      <c r="S30" s="237" t="s">
        <v>852</v>
      </c>
      <c r="T30" s="237" t="s">
        <v>853</v>
      </c>
      <c r="U30" s="237" t="s">
        <v>854</v>
      </c>
      <c r="V30" s="237" t="s">
        <v>476</v>
      </c>
      <c r="W30" s="126"/>
      <c r="X30" s="201"/>
      <c r="Y30" s="201"/>
      <c r="Z30" s="201"/>
      <c r="AA30" s="125">
        <f>IF(OR(J30="Fail",ISBLANK(J30)),INDEX('Issue Code Table'!C:C,MATCH(N:N,'Issue Code Table'!A:A,0)),IF(M30="Critical",6,IF(M30="Significant",5,IF(M30="Moderate",3,2))))</f>
        <v>5</v>
      </c>
    </row>
    <row r="31" spans="1:27" ht="240.75" customHeight="1" x14ac:dyDescent="0.25">
      <c r="A31" s="237" t="s">
        <v>855</v>
      </c>
      <c r="B31" s="237" t="s">
        <v>219</v>
      </c>
      <c r="C31" s="240" t="s">
        <v>220</v>
      </c>
      <c r="D31" s="237" t="s">
        <v>351</v>
      </c>
      <c r="E31" s="237" t="s">
        <v>856</v>
      </c>
      <c r="F31" s="237" t="s">
        <v>857</v>
      </c>
      <c r="G31" s="237" t="s">
        <v>858</v>
      </c>
      <c r="H31" s="237" t="s">
        <v>841</v>
      </c>
      <c r="I31" s="215"/>
      <c r="J31" s="67"/>
      <c r="K31" s="215" t="s">
        <v>859</v>
      </c>
      <c r="L31" s="215"/>
      <c r="M31" s="215" t="s">
        <v>153</v>
      </c>
      <c r="N31" s="217" t="s">
        <v>224</v>
      </c>
      <c r="O31" s="215" t="s">
        <v>225</v>
      </c>
      <c r="P31" s="268"/>
      <c r="Q31" s="63">
        <v>3</v>
      </c>
      <c r="R31" s="77">
        <v>3.1</v>
      </c>
      <c r="S31" s="237" t="s">
        <v>860</v>
      </c>
      <c r="T31" s="237" t="s">
        <v>861</v>
      </c>
      <c r="U31" s="237" t="s">
        <v>862</v>
      </c>
      <c r="V31" s="237" t="s">
        <v>476</v>
      </c>
      <c r="W31" s="126"/>
      <c r="X31" s="201"/>
      <c r="Y31" s="201"/>
      <c r="Z31" s="201"/>
      <c r="AA31" s="125">
        <f>IF(OR(J31="Fail",ISBLANK(J31)),INDEX('Issue Code Table'!C:C,MATCH(N:N,'Issue Code Table'!A:A,0)),IF(M31="Critical",6,IF(M31="Significant",5,IF(M31="Moderate",3,2))))</f>
        <v>5</v>
      </c>
    </row>
    <row r="32" spans="1:27" ht="240.75" customHeight="1" x14ac:dyDescent="0.25">
      <c r="A32" s="237" t="s">
        <v>863</v>
      </c>
      <c r="B32" s="237" t="s">
        <v>382</v>
      </c>
      <c r="C32" s="240" t="s">
        <v>383</v>
      </c>
      <c r="D32" s="237" t="s">
        <v>351</v>
      </c>
      <c r="E32" s="237" t="s">
        <v>864</v>
      </c>
      <c r="F32" s="237" t="s">
        <v>865</v>
      </c>
      <c r="G32" s="237" t="s">
        <v>866</v>
      </c>
      <c r="H32" s="237" t="s">
        <v>841</v>
      </c>
      <c r="I32" s="215"/>
      <c r="J32" s="67"/>
      <c r="K32" s="215" t="s">
        <v>867</v>
      </c>
      <c r="L32" s="215"/>
      <c r="M32" s="215" t="s">
        <v>153</v>
      </c>
      <c r="N32" s="217" t="s">
        <v>224</v>
      </c>
      <c r="O32" s="215" t="s">
        <v>225</v>
      </c>
      <c r="P32" s="268"/>
      <c r="Q32" s="63">
        <v>3</v>
      </c>
      <c r="R32" s="63">
        <v>3.11</v>
      </c>
      <c r="S32" s="237" t="s">
        <v>868</v>
      </c>
      <c r="T32" s="237" t="s">
        <v>869</v>
      </c>
      <c r="U32" s="237" t="s">
        <v>870</v>
      </c>
      <c r="V32" s="237" t="s">
        <v>871</v>
      </c>
      <c r="W32" s="126"/>
      <c r="X32" s="201"/>
      <c r="Y32" s="201"/>
      <c r="Z32" s="201"/>
      <c r="AA32" s="125">
        <f>IF(OR(J32="Fail",ISBLANK(J32)),INDEX('Issue Code Table'!C:C,MATCH(N:N,'Issue Code Table'!A:A,0)),IF(M32="Critical",6,IF(M32="Significant",5,IF(M32="Moderate",3,2))))</f>
        <v>5</v>
      </c>
    </row>
    <row r="33" spans="1:43" s="200" customFormat="1" ht="159.75" customHeight="1" x14ac:dyDescent="0.25">
      <c r="A33" s="237" t="s">
        <v>872</v>
      </c>
      <c r="B33" s="237" t="s">
        <v>182</v>
      </c>
      <c r="C33" s="240" t="s">
        <v>183</v>
      </c>
      <c r="D33" s="237" t="s">
        <v>139</v>
      </c>
      <c r="E33" s="237" t="s">
        <v>533</v>
      </c>
      <c r="F33" s="237" t="s">
        <v>534</v>
      </c>
      <c r="G33" s="237" t="s">
        <v>535</v>
      </c>
      <c r="H33" s="237" t="s">
        <v>536</v>
      </c>
      <c r="I33" s="215"/>
      <c r="J33" s="67"/>
      <c r="K33" s="215" t="s">
        <v>537</v>
      </c>
      <c r="L33" s="215"/>
      <c r="M33" s="215" t="s">
        <v>153</v>
      </c>
      <c r="N33" s="217" t="s">
        <v>538</v>
      </c>
      <c r="O33" s="215" t="s">
        <v>539</v>
      </c>
      <c r="P33" s="268"/>
      <c r="Q33" s="63">
        <v>4</v>
      </c>
      <c r="R33" s="63">
        <v>4.0999999999999996</v>
      </c>
      <c r="S33" s="237" t="s">
        <v>540</v>
      </c>
      <c r="T33" s="237" t="s">
        <v>873</v>
      </c>
      <c r="U33" s="237" t="s">
        <v>542</v>
      </c>
      <c r="V33" s="237" t="s">
        <v>543</v>
      </c>
      <c r="W33" s="126"/>
      <c r="X33" s="201"/>
      <c r="Y33" s="201"/>
      <c r="Z33" s="201"/>
      <c r="AA33" s="125">
        <f>IF(OR(J33="Fail",ISBLANK(J33)),INDEX('Issue Code Table'!C:C,MATCH(N:N,'Issue Code Table'!A:A,0)),IF(M33="Critical",6,IF(M33="Significant",5,IF(M33="Moderate",3,2))))</f>
        <v>5</v>
      </c>
      <c r="AB33" s="201"/>
      <c r="AC33" s="201"/>
      <c r="AD33" s="201"/>
      <c r="AE33" s="201"/>
      <c r="AF33" s="201"/>
      <c r="AG33" s="201"/>
      <c r="AH33" s="201"/>
      <c r="AI33" s="201"/>
      <c r="AJ33" s="201"/>
      <c r="AK33" s="267"/>
      <c r="AL33" s="267"/>
      <c r="AM33" s="267"/>
      <c r="AN33" s="267"/>
      <c r="AO33" s="267"/>
      <c r="AP33" s="267"/>
      <c r="AQ33" s="267"/>
    </row>
    <row r="34" spans="1:43" s="200" customFormat="1" ht="153" customHeight="1" x14ac:dyDescent="0.25">
      <c r="A34" s="237" t="s">
        <v>874</v>
      </c>
      <c r="B34" s="237" t="s">
        <v>182</v>
      </c>
      <c r="C34" s="238" t="s">
        <v>183</v>
      </c>
      <c r="D34" s="237" t="s">
        <v>351</v>
      </c>
      <c r="E34" s="237" t="s">
        <v>545</v>
      </c>
      <c r="F34" s="237" t="s">
        <v>546</v>
      </c>
      <c r="G34" s="237" t="s">
        <v>723</v>
      </c>
      <c r="H34" s="237" t="s">
        <v>548</v>
      </c>
      <c r="I34" s="215"/>
      <c r="J34" s="67"/>
      <c r="K34" s="210" t="s">
        <v>875</v>
      </c>
      <c r="L34" s="215"/>
      <c r="M34" s="215" t="s">
        <v>153</v>
      </c>
      <c r="N34" s="217" t="s">
        <v>201</v>
      </c>
      <c r="O34" s="215" t="s">
        <v>202</v>
      </c>
      <c r="P34" s="268"/>
      <c r="Q34" s="63">
        <v>4</v>
      </c>
      <c r="R34" s="63">
        <v>4.2</v>
      </c>
      <c r="S34" s="237" t="s">
        <v>724</v>
      </c>
      <c r="T34" s="237" t="s">
        <v>876</v>
      </c>
      <c r="U34" s="237" t="s">
        <v>552</v>
      </c>
      <c r="V34" s="237" t="s">
        <v>553</v>
      </c>
      <c r="W34" s="126"/>
      <c r="X34" s="201"/>
      <c r="Y34" s="201"/>
      <c r="Z34" s="201"/>
      <c r="AA34" s="125">
        <f>IF(OR(J34="Fail",ISBLANK(J34)),INDEX('Issue Code Table'!C:C,MATCH(N:N,'Issue Code Table'!A:A,0)),IF(M34="Critical",6,IF(M34="Significant",5,IF(M34="Moderate",3,2))))</f>
        <v>5</v>
      </c>
      <c r="AB34" s="201"/>
      <c r="AC34" s="201"/>
      <c r="AD34" s="201"/>
      <c r="AE34" s="201"/>
      <c r="AF34" s="201"/>
      <c r="AG34" s="201"/>
      <c r="AH34" s="201"/>
      <c r="AI34" s="201"/>
      <c r="AJ34" s="201"/>
      <c r="AK34" s="267"/>
      <c r="AL34" s="267"/>
      <c r="AM34" s="267"/>
      <c r="AN34" s="267"/>
      <c r="AO34" s="267"/>
      <c r="AP34" s="267"/>
      <c r="AQ34" s="267"/>
    </row>
    <row r="35" spans="1:43" s="200" customFormat="1" ht="171.75" customHeight="1" x14ac:dyDescent="0.25">
      <c r="A35" s="237" t="s">
        <v>877</v>
      </c>
      <c r="B35" s="237" t="s">
        <v>182</v>
      </c>
      <c r="C35" s="238" t="s">
        <v>183</v>
      </c>
      <c r="D35" s="237" t="s">
        <v>351</v>
      </c>
      <c r="E35" s="237" t="s">
        <v>555</v>
      </c>
      <c r="F35" s="237" t="s">
        <v>556</v>
      </c>
      <c r="G35" s="237" t="s">
        <v>726</v>
      </c>
      <c r="H35" s="237" t="s">
        <v>558</v>
      </c>
      <c r="I35" s="215"/>
      <c r="J35" s="67"/>
      <c r="K35" s="220" t="s">
        <v>878</v>
      </c>
      <c r="L35" s="215"/>
      <c r="M35" s="215" t="s">
        <v>162</v>
      </c>
      <c r="N35" s="217" t="s">
        <v>194</v>
      </c>
      <c r="O35" s="215" t="s">
        <v>195</v>
      </c>
      <c r="P35" s="268"/>
      <c r="Q35" s="63">
        <v>4</v>
      </c>
      <c r="R35" s="63">
        <v>4.3</v>
      </c>
      <c r="S35" s="237" t="s">
        <v>727</v>
      </c>
      <c r="T35" s="237" t="s">
        <v>879</v>
      </c>
      <c r="U35" s="237" t="s">
        <v>562</v>
      </c>
      <c r="V35" s="237"/>
      <c r="W35" s="126"/>
      <c r="X35" s="201"/>
      <c r="Y35" s="201"/>
      <c r="Z35" s="201"/>
      <c r="AA35" s="125">
        <f>IF(OR(J35="Fail",ISBLANK(J35)),INDEX('Issue Code Table'!C:C,MATCH(N:N,'Issue Code Table'!A:A,0)),IF(M35="Critical",6,IF(M35="Significant",5,IF(M35="Moderate",3,2))))</f>
        <v>4</v>
      </c>
      <c r="AB35" s="201"/>
      <c r="AC35" s="201"/>
      <c r="AD35" s="201"/>
      <c r="AE35" s="201"/>
      <c r="AF35" s="201"/>
      <c r="AG35" s="201"/>
      <c r="AH35" s="201"/>
      <c r="AI35" s="201"/>
      <c r="AJ35" s="201"/>
      <c r="AK35" s="267"/>
      <c r="AL35" s="267"/>
      <c r="AM35" s="267"/>
      <c r="AN35" s="267"/>
      <c r="AO35" s="267"/>
      <c r="AP35" s="267"/>
      <c r="AQ35" s="267"/>
    </row>
    <row r="36" spans="1:43" s="200" customFormat="1" ht="139.5" customHeight="1" x14ac:dyDescent="0.25">
      <c r="A36" s="237" t="s">
        <v>880</v>
      </c>
      <c r="B36" s="237" t="s">
        <v>272</v>
      </c>
      <c r="C36" s="238" t="s">
        <v>273</v>
      </c>
      <c r="D36" s="237" t="s">
        <v>351</v>
      </c>
      <c r="E36" s="237" t="s">
        <v>564</v>
      </c>
      <c r="F36" s="237" t="s">
        <v>565</v>
      </c>
      <c r="G36" s="237" t="s">
        <v>566</v>
      </c>
      <c r="H36" s="237" t="s">
        <v>567</v>
      </c>
      <c r="I36" s="215"/>
      <c r="J36" s="67"/>
      <c r="K36" s="215" t="s">
        <v>729</v>
      </c>
      <c r="L36" s="215"/>
      <c r="M36" s="215" t="s">
        <v>162</v>
      </c>
      <c r="N36" s="217" t="s">
        <v>570</v>
      </c>
      <c r="O36" s="215" t="s">
        <v>571</v>
      </c>
      <c r="P36" s="268"/>
      <c r="Q36" s="63">
        <v>5</v>
      </c>
      <c r="R36" s="63">
        <v>5.0999999999999996</v>
      </c>
      <c r="S36" s="237" t="s">
        <v>572</v>
      </c>
      <c r="T36" s="237" t="s">
        <v>881</v>
      </c>
      <c r="U36" s="237" t="s">
        <v>574</v>
      </c>
      <c r="V36" s="237"/>
      <c r="W36" s="126"/>
      <c r="X36" s="201"/>
      <c r="Y36" s="201"/>
      <c r="Z36" s="201"/>
      <c r="AA36" s="125">
        <f>IF(OR(J36="Fail",ISBLANK(J36)),INDEX('Issue Code Table'!C:C,MATCH(N:N,'Issue Code Table'!A:A,0)),IF(M36="Critical",6,IF(M36="Significant",5,IF(M36="Moderate",3,2))))</f>
        <v>2</v>
      </c>
      <c r="AB36" s="201"/>
      <c r="AC36" s="201"/>
      <c r="AD36" s="201"/>
      <c r="AE36" s="201"/>
      <c r="AF36" s="201"/>
      <c r="AG36" s="201"/>
      <c r="AH36" s="201"/>
      <c r="AI36" s="201"/>
      <c r="AJ36" s="201"/>
      <c r="AK36" s="267"/>
      <c r="AL36" s="267"/>
      <c r="AM36" s="267"/>
      <c r="AN36" s="267"/>
      <c r="AO36" s="267"/>
      <c r="AP36" s="267"/>
      <c r="AQ36" s="267"/>
    </row>
    <row r="37" spans="1:43" s="200" customFormat="1" ht="103.5" customHeight="1" x14ac:dyDescent="0.25">
      <c r="A37" s="237" t="s">
        <v>882</v>
      </c>
      <c r="B37" s="237" t="s">
        <v>576</v>
      </c>
      <c r="C37" s="238" t="s">
        <v>577</v>
      </c>
      <c r="D37" s="237" t="s">
        <v>351</v>
      </c>
      <c r="E37" s="237" t="s">
        <v>578</v>
      </c>
      <c r="F37" s="237" t="s">
        <v>579</v>
      </c>
      <c r="G37" s="237" t="s">
        <v>883</v>
      </c>
      <c r="H37" s="237" t="s">
        <v>581</v>
      </c>
      <c r="I37" s="215"/>
      <c r="J37" s="67"/>
      <c r="K37" s="215" t="s">
        <v>884</v>
      </c>
      <c r="L37" s="215"/>
      <c r="M37" s="215" t="s">
        <v>162</v>
      </c>
      <c r="N37" s="217" t="s">
        <v>583</v>
      </c>
      <c r="O37" s="215" t="s">
        <v>584</v>
      </c>
      <c r="P37" s="268"/>
      <c r="Q37" s="63">
        <v>5</v>
      </c>
      <c r="R37" s="63">
        <v>5.2</v>
      </c>
      <c r="S37" s="237" t="s">
        <v>585</v>
      </c>
      <c r="T37" s="237" t="s">
        <v>885</v>
      </c>
      <c r="U37" s="237" t="s">
        <v>587</v>
      </c>
      <c r="V37" s="237"/>
      <c r="W37" s="126"/>
      <c r="X37" s="201"/>
      <c r="Y37" s="201"/>
      <c r="Z37" s="201"/>
      <c r="AA37" s="125">
        <f>IF(OR(J37="Fail",ISBLANK(J37)),INDEX('Issue Code Table'!C:C,MATCH(N:N,'Issue Code Table'!A:A,0)),IF(M37="Critical",6,IF(M37="Significant",5,IF(M37="Moderate",3,2))))</f>
        <v>5</v>
      </c>
      <c r="AB37" s="201"/>
      <c r="AC37" s="201"/>
      <c r="AD37" s="201"/>
      <c r="AE37" s="201"/>
      <c r="AF37" s="201"/>
      <c r="AG37" s="201"/>
      <c r="AH37" s="201"/>
      <c r="AI37" s="201"/>
      <c r="AJ37" s="201"/>
      <c r="AK37" s="267"/>
      <c r="AL37" s="267"/>
      <c r="AM37" s="267"/>
      <c r="AN37" s="267"/>
      <c r="AO37" s="267"/>
      <c r="AP37" s="267"/>
      <c r="AQ37" s="267"/>
    </row>
    <row r="38" spans="1:43" s="200" customFormat="1" ht="187.5" customHeight="1" x14ac:dyDescent="0.25">
      <c r="A38" s="237" t="s">
        <v>886</v>
      </c>
      <c r="B38" s="237" t="s">
        <v>576</v>
      </c>
      <c r="C38" s="241" t="s">
        <v>577</v>
      </c>
      <c r="D38" s="237" t="s">
        <v>351</v>
      </c>
      <c r="E38" s="237" t="s">
        <v>589</v>
      </c>
      <c r="F38" s="237" t="s">
        <v>735</v>
      </c>
      <c r="G38" s="237" t="s">
        <v>736</v>
      </c>
      <c r="H38" s="237" t="s">
        <v>592</v>
      </c>
      <c r="I38" s="215"/>
      <c r="J38" s="67"/>
      <c r="K38" s="210" t="s">
        <v>887</v>
      </c>
      <c r="L38" s="215"/>
      <c r="M38" s="215" t="s">
        <v>153</v>
      </c>
      <c r="N38" s="217" t="s">
        <v>594</v>
      </c>
      <c r="O38" s="215" t="s">
        <v>595</v>
      </c>
      <c r="P38" s="268"/>
      <c r="Q38" s="63">
        <v>5</v>
      </c>
      <c r="R38" s="63">
        <v>5.4</v>
      </c>
      <c r="S38" s="237" t="s">
        <v>738</v>
      </c>
      <c r="T38" s="237" t="s">
        <v>888</v>
      </c>
      <c r="U38" s="237" t="s">
        <v>598</v>
      </c>
      <c r="V38" s="237" t="s">
        <v>599</v>
      </c>
      <c r="W38" s="126"/>
      <c r="X38" s="201"/>
      <c r="Y38" s="201"/>
      <c r="Z38" s="201"/>
      <c r="AA38" s="125">
        <f>IF(OR(J38="Fail",ISBLANK(J38)),INDEX('Issue Code Table'!C:C,MATCH(N:N,'Issue Code Table'!A:A,0)),IF(M38="Critical",6,IF(M38="Significant",5,IF(M38="Moderate",3,2))))</f>
        <v>5</v>
      </c>
      <c r="AB38" s="201"/>
      <c r="AC38" s="201"/>
      <c r="AD38" s="201"/>
      <c r="AE38" s="201"/>
      <c r="AF38" s="201"/>
      <c r="AG38" s="201"/>
      <c r="AH38" s="201"/>
      <c r="AI38" s="201"/>
      <c r="AJ38" s="201"/>
      <c r="AK38" s="267"/>
      <c r="AL38" s="267"/>
      <c r="AM38" s="267"/>
      <c r="AN38" s="267"/>
      <c r="AO38" s="267"/>
      <c r="AP38" s="267"/>
      <c r="AQ38" s="267"/>
    </row>
    <row r="39" spans="1:43" s="200" customFormat="1" ht="205.5" customHeight="1" x14ac:dyDescent="0.25">
      <c r="A39" s="237" t="s">
        <v>889</v>
      </c>
      <c r="B39" s="237" t="s">
        <v>601</v>
      </c>
      <c r="C39" s="241" t="s">
        <v>602</v>
      </c>
      <c r="D39" s="237" t="s">
        <v>139</v>
      </c>
      <c r="E39" s="237" t="s">
        <v>603</v>
      </c>
      <c r="F39" s="237" t="s">
        <v>604</v>
      </c>
      <c r="G39" s="237" t="s">
        <v>605</v>
      </c>
      <c r="H39" s="237" t="s">
        <v>606</v>
      </c>
      <c r="I39" s="215"/>
      <c r="J39" s="67"/>
      <c r="K39" s="210" t="s">
        <v>741</v>
      </c>
      <c r="L39" s="215" t="s">
        <v>742</v>
      </c>
      <c r="M39" s="215" t="s">
        <v>244</v>
      </c>
      <c r="N39" s="217" t="s">
        <v>608</v>
      </c>
      <c r="O39" s="215" t="s">
        <v>609</v>
      </c>
      <c r="P39" s="268"/>
      <c r="Q39" s="63">
        <v>6</v>
      </c>
      <c r="R39" s="63">
        <v>6.1</v>
      </c>
      <c r="S39" s="237" t="s">
        <v>610</v>
      </c>
      <c r="T39" s="237" t="s">
        <v>890</v>
      </c>
      <c r="U39" s="237" t="s">
        <v>612</v>
      </c>
      <c r="V39" s="237"/>
      <c r="W39" s="126"/>
      <c r="X39" s="201"/>
      <c r="Y39" s="201"/>
      <c r="Z39" s="201"/>
      <c r="AA39" s="125">
        <f>IF(OR(J39="Fail",ISBLANK(J39)),INDEX('Issue Code Table'!C:C,MATCH(N:N,'Issue Code Table'!A:A,0)),IF(M39="Critical",6,IF(M39="Significant",5,IF(M39="Moderate",3,2))))</f>
        <v>2</v>
      </c>
      <c r="AB39" s="201"/>
      <c r="AC39" s="201"/>
      <c r="AD39" s="201"/>
      <c r="AE39" s="201"/>
      <c r="AF39" s="201"/>
      <c r="AG39" s="201"/>
      <c r="AH39" s="201"/>
      <c r="AI39" s="201"/>
      <c r="AJ39" s="201"/>
      <c r="AK39" s="267"/>
      <c r="AL39" s="267"/>
      <c r="AM39" s="267"/>
      <c r="AN39" s="267"/>
      <c r="AO39" s="267"/>
      <c r="AP39" s="267"/>
      <c r="AQ39" s="267"/>
    </row>
    <row r="40" spans="1:43" s="200" customFormat="1" ht="213" customHeight="1" x14ac:dyDescent="0.25">
      <c r="A40" s="237" t="s">
        <v>891</v>
      </c>
      <c r="B40" s="237" t="s">
        <v>219</v>
      </c>
      <c r="C40" s="238" t="s">
        <v>220</v>
      </c>
      <c r="D40" s="237" t="s">
        <v>351</v>
      </c>
      <c r="E40" s="237" t="s">
        <v>615</v>
      </c>
      <c r="F40" s="237" t="s">
        <v>616</v>
      </c>
      <c r="G40" s="237" t="s">
        <v>745</v>
      </c>
      <c r="H40" s="237" t="s">
        <v>618</v>
      </c>
      <c r="I40" s="215"/>
      <c r="J40" s="67"/>
      <c r="K40" s="210" t="s">
        <v>619</v>
      </c>
      <c r="L40" s="215"/>
      <c r="M40" s="215" t="s">
        <v>153</v>
      </c>
      <c r="N40" s="217" t="s">
        <v>357</v>
      </c>
      <c r="O40" s="215" t="s">
        <v>358</v>
      </c>
      <c r="P40" s="268"/>
      <c r="Q40" s="63">
        <v>6</v>
      </c>
      <c r="R40" s="63">
        <v>6.2</v>
      </c>
      <c r="S40" s="237" t="s">
        <v>746</v>
      </c>
      <c r="T40" s="237" t="s">
        <v>892</v>
      </c>
      <c r="U40" s="237" t="s">
        <v>622</v>
      </c>
      <c r="V40" s="237" t="s">
        <v>623</v>
      </c>
      <c r="W40" s="126"/>
      <c r="X40" s="201"/>
      <c r="Y40" s="201"/>
      <c r="Z40" s="201"/>
      <c r="AA40" s="125">
        <f>IF(OR(J40="Fail",ISBLANK(J40)),INDEX('Issue Code Table'!C:C,MATCH(N:N,'Issue Code Table'!A:A,0)),IF(M40="Critical",6,IF(M40="Significant",5,IF(M40="Moderate",3,2))))</f>
        <v>5</v>
      </c>
      <c r="AB40" s="201"/>
      <c r="AC40" s="201"/>
      <c r="AD40" s="201"/>
      <c r="AE40" s="201"/>
      <c r="AF40" s="201"/>
      <c r="AG40" s="201"/>
      <c r="AH40" s="201"/>
      <c r="AI40" s="201"/>
      <c r="AJ40" s="201"/>
      <c r="AK40" s="267"/>
      <c r="AL40" s="267"/>
      <c r="AM40" s="267"/>
      <c r="AN40" s="267"/>
      <c r="AO40" s="267"/>
      <c r="AP40" s="267"/>
      <c r="AQ40" s="267"/>
    </row>
    <row r="41" spans="1:43" s="200" customFormat="1" ht="213" customHeight="1" x14ac:dyDescent="0.25">
      <c r="A41" s="237" t="s">
        <v>893</v>
      </c>
      <c r="B41" s="242" t="s">
        <v>894</v>
      </c>
      <c r="C41" s="242" t="s">
        <v>895</v>
      </c>
      <c r="D41" s="237" t="s">
        <v>351</v>
      </c>
      <c r="E41" s="237" t="s">
        <v>896</v>
      </c>
      <c r="F41" s="237" t="s">
        <v>897</v>
      </c>
      <c r="G41" s="237" t="s">
        <v>898</v>
      </c>
      <c r="H41" s="237" t="s">
        <v>899</v>
      </c>
      <c r="I41" s="215"/>
      <c r="J41" s="67"/>
      <c r="K41" s="210" t="s">
        <v>900</v>
      </c>
      <c r="L41" s="215"/>
      <c r="M41" s="215" t="s">
        <v>153</v>
      </c>
      <c r="N41" s="217" t="s">
        <v>216</v>
      </c>
      <c r="O41" s="215" t="s">
        <v>217</v>
      </c>
      <c r="P41" s="268"/>
      <c r="Q41" s="63">
        <v>7</v>
      </c>
      <c r="R41" s="63">
        <v>7.1</v>
      </c>
      <c r="S41" s="243" t="s">
        <v>901</v>
      </c>
      <c r="T41" s="237" t="s">
        <v>902</v>
      </c>
      <c r="U41" s="237" t="s">
        <v>752</v>
      </c>
      <c r="V41" s="237" t="s">
        <v>903</v>
      </c>
      <c r="W41" s="126"/>
      <c r="X41" s="201"/>
      <c r="Y41" s="201"/>
      <c r="Z41" s="201"/>
      <c r="AA41" s="125">
        <f>IF(OR(J41="Fail",ISBLANK(J41)),INDEX('Issue Code Table'!C:C,MATCH(N:N,'Issue Code Table'!A:A,0)),IF(M41="Critical",6,IF(M41="Significant",5,IF(M41="Moderate",3,2))))</f>
        <v>6</v>
      </c>
      <c r="AB41" s="201"/>
      <c r="AC41" s="201"/>
      <c r="AD41" s="201"/>
      <c r="AE41" s="201"/>
      <c r="AF41" s="201"/>
      <c r="AG41" s="201"/>
      <c r="AH41" s="201"/>
      <c r="AI41" s="201"/>
      <c r="AJ41" s="201"/>
      <c r="AK41" s="267"/>
      <c r="AL41" s="267"/>
      <c r="AM41" s="267"/>
      <c r="AN41" s="267"/>
      <c r="AO41" s="267"/>
      <c r="AP41" s="267"/>
      <c r="AQ41" s="267"/>
    </row>
    <row r="42" spans="1:43" s="200" customFormat="1" ht="213" customHeight="1" x14ac:dyDescent="0.25">
      <c r="A42" s="237" t="s">
        <v>904</v>
      </c>
      <c r="B42" s="242" t="s">
        <v>894</v>
      </c>
      <c r="C42" s="242" t="s">
        <v>895</v>
      </c>
      <c r="D42" s="237" t="s">
        <v>351</v>
      </c>
      <c r="E42" s="237" t="s">
        <v>905</v>
      </c>
      <c r="F42" s="237" t="s">
        <v>906</v>
      </c>
      <c r="G42" s="237" t="s">
        <v>907</v>
      </c>
      <c r="H42" s="237" t="s">
        <v>899</v>
      </c>
      <c r="I42" s="215"/>
      <c r="J42" s="67"/>
      <c r="K42" s="210" t="s">
        <v>908</v>
      </c>
      <c r="L42" s="215"/>
      <c r="M42" s="215" t="s">
        <v>153</v>
      </c>
      <c r="N42" s="217" t="s">
        <v>216</v>
      </c>
      <c r="O42" s="215" t="s">
        <v>217</v>
      </c>
      <c r="P42" s="268"/>
      <c r="Q42" s="63">
        <v>7</v>
      </c>
      <c r="R42" s="63">
        <v>7.2</v>
      </c>
      <c r="S42" s="243" t="s">
        <v>909</v>
      </c>
      <c r="T42" s="237" t="s">
        <v>902</v>
      </c>
      <c r="U42" s="237" t="s">
        <v>754</v>
      </c>
      <c r="V42" s="237" t="s">
        <v>910</v>
      </c>
      <c r="W42" s="126"/>
      <c r="X42" s="201"/>
      <c r="Y42" s="201"/>
      <c r="Z42" s="201"/>
      <c r="AA42" s="125">
        <f>IF(OR(J42="Fail",ISBLANK(J42)),INDEX('Issue Code Table'!C:C,MATCH(N:N,'Issue Code Table'!A:A,0)),IF(M42="Critical",6,IF(M42="Significant",5,IF(M42="Moderate",3,2))))</f>
        <v>6</v>
      </c>
      <c r="AB42" s="201"/>
      <c r="AC42" s="201"/>
      <c r="AD42" s="201"/>
      <c r="AE42" s="201"/>
      <c r="AF42" s="201"/>
      <c r="AG42" s="201"/>
      <c r="AH42" s="201"/>
      <c r="AI42" s="201"/>
      <c r="AJ42" s="201"/>
      <c r="AK42" s="267"/>
      <c r="AL42" s="267"/>
      <c r="AM42" s="267"/>
      <c r="AN42" s="267"/>
      <c r="AO42" s="267"/>
      <c r="AP42" s="267"/>
      <c r="AQ42" s="267"/>
    </row>
    <row r="43" spans="1:43" s="200" customFormat="1" ht="12" customHeight="1" x14ac:dyDescent="0.35">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201"/>
      <c r="Y43" s="102"/>
      <c r="Z43" s="102"/>
      <c r="AA43" s="126"/>
      <c r="AB43" s="201"/>
      <c r="AC43" s="201"/>
      <c r="AD43" s="201"/>
      <c r="AE43" s="201"/>
      <c r="AF43" s="201"/>
      <c r="AG43" s="201"/>
      <c r="AH43" s="201"/>
      <c r="AI43" s="201"/>
      <c r="AJ43" s="201"/>
      <c r="AK43" s="267"/>
      <c r="AL43" s="267"/>
      <c r="AM43" s="267"/>
      <c r="AN43" s="267"/>
      <c r="AO43" s="267"/>
      <c r="AP43" s="267"/>
      <c r="AQ43" s="267"/>
    </row>
    <row r="44" spans="1:43" s="200" customFormat="1" hidden="1" x14ac:dyDescent="0.35">
      <c r="A44" s="267"/>
      <c r="B44" s="267"/>
      <c r="C44" s="269"/>
      <c r="D44" s="267"/>
      <c r="E44" s="271"/>
      <c r="F44" s="271"/>
      <c r="G44" s="267"/>
      <c r="H44" s="267"/>
      <c r="I44" s="68" t="s">
        <v>58</v>
      </c>
      <c r="J44" s="267"/>
      <c r="K44" s="267"/>
      <c r="L44" s="267"/>
      <c r="M44" s="267"/>
      <c r="N44" s="267"/>
      <c r="O44" s="267"/>
      <c r="P44" s="267"/>
      <c r="Q44" s="267"/>
      <c r="R44" s="267"/>
      <c r="S44" s="267"/>
      <c r="T44" s="267"/>
      <c r="U44" s="201"/>
      <c r="V44" s="197"/>
      <c r="W44" s="197"/>
      <c r="X44" s="201"/>
      <c r="Y44" s="201"/>
      <c r="Z44" s="201"/>
      <c r="AA44" s="126"/>
      <c r="AB44" s="201"/>
      <c r="AC44" s="201"/>
      <c r="AD44" s="201"/>
      <c r="AE44" s="201"/>
      <c r="AF44" s="201"/>
      <c r="AG44" s="201"/>
      <c r="AH44" s="201"/>
      <c r="AI44" s="201"/>
      <c r="AJ44" s="201"/>
      <c r="AK44" s="267"/>
      <c r="AL44" s="267"/>
      <c r="AM44" s="267"/>
      <c r="AN44" s="267"/>
      <c r="AO44" s="267"/>
      <c r="AP44" s="267"/>
      <c r="AQ44" s="267"/>
    </row>
    <row r="45" spans="1:43" s="200" customFormat="1" hidden="1" x14ac:dyDescent="0.35">
      <c r="A45" s="267"/>
      <c r="B45" s="267"/>
      <c r="C45" s="269"/>
      <c r="D45" s="267"/>
      <c r="E45" s="271"/>
      <c r="F45" s="271"/>
      <c r="G45" s="267"/>
      <c r="H45" s="267"/>
      <c r="I45" s="68" t="s">
        <v>59</v>
      </c>
      <c r="J45" s="267"/>
      <c r="K45" s="267"/>
      <c r="L45" s="267"/>
      <c r="M45" s="267"/>
      <c r="N45" s="267"/>
      <c r="O45" s="267"/>
      <c r="P45" s="267"/>
      <c r="Q45" s="267"/>
      <c r="R45" s="267"/>
      <c r="S45" s="267"/>
      <c r="T45" s="267"/>
      <c r="U45" s="201"/>
      <c r="V45" s="197"/>
      <c r="W45" s="197"/>
      <c r="X45" s="201"/>
      <c r="Y45" s="201"/>
      <c r="Z45" s="201"/>
      <c r="AA45" s="1"/>
      <c r="AB45" s="201"/>
      <c r="AC45" s="201"/>
      <c r="AD45" s="201"/>
      <c r="AE45" s="201"/>
      <c r="AF45" s="201"/>
      <c r="AG45" s="201"/>
      <c r="AH45" s="201"/>
      <c r="AI45" s="201"/>
      <c r="AJ45" s="201"/>
      <c r="AK45" s="267"/>
      <c r="AL45" s="267"/>
      <c r="AM45" s="267"/>
      <c r="AN45" s="267"/>
      <c r="AO45" s="267"/>
      <c r="AP45" s="267"/>
      <c r="AQ45" s="267"/>
    </row>
    <row r="46" spans="1:43" s="200" customFormat="1" hidden="1" x14ac:dyDescent="0.35">
      <c r="A46" s="267"/>
      <c r="B46" s="267"/>
      <c r="C46" s="269"/>
      <c r="D46" s="267"/>
      <c r="E46" s="271"/>
      <c r="F46" s="271"/>
      <c r="G46" s="267"/>
      <c r="H46" s="267"/>
      <c r="I46" s="68" t="s">
        <v>47</v>
      </c>
      <c r="J46" s="267"/>
      <c r="K46" s="267"/>
      <c r="L46" s="267"/>
      <c r="M46" s="267"/>
      <c r="N46" s="267"/>
      <c r="O46" s="267"/>
      <c r="P46" s="267"/>
      <c r="Q46" s="267"/>
      <c r="R46" s="267"/>
      <c r="S46" s="267"/>
      <c r="T46" s="267"/>
      <c r="U46" s="201"/>
      <c r="V46" s="197"/>
      <c r="W46" s="197"/>
      <c r="X46" s="201"/>
      <c r="Y46" s="201"/>
      <c r="Z46" s="201"/>
      <c r="AA46" s="1"/>
      <c r="AB46" s="201"/>
      <c r="AC46" s="201"/>
      <c r="AD46" s="201"/>
      <c r="AE46" s="201"/>
      <c r="AF46" s="201"/>
      <c r="AG46" s="201"/>
      <c r="AH46" s="201"/>
      <c r="AI46" s="201"/>
      <c r="AJ46" s="201"/>
      <c r="AK46" s="267"/>
      <c r="AL46" s="267"/>
      <c r="AM46" s="267"/>
      <c r="AN46" s="267"/>
      <c r="AO46" s="267"/>
      <c r="AP46" s="267"/>
      <c r="AQ46" s="267"/>
    </row>
    <row r="47" spans="1:43" s="200" customFormat="1" hidden="1" x14ac:dyDescent="0.35">
      <c r="A47" s="267"/>
      <c r="B47" s="267"/>
      <c r="C47" s="269"/>
      <c r="D47" s="267"/>
      <c r="E47" s="271"/>
      <c r="F47" s="271"/>
      <c r="G47" s="267"/>
      <c r="H47" s="267"/>
      <c r="I47" s="68" t="s">
        <v>309</v>
      </c>
      <c r="J47" s="267"/>
      <c r="K47" s="267"/>
      <c r="L47" s="267"/>
      <c r="M47" s="267"/>
      <c r="N47" s="267"/>
      <c r="O47" s="267"/>
      <c r="P47" s="267"/>
      <c r="Q47" s="267"/>
      <c r="R47" s="267"/>
      <c r="S47" s="267"/>
      <c r="T47" s="267"/>
      <c r="U47" s="201"/>
      <c r="V47" s="197"/>
      <c r="W47" s="197"/>
      <c r="X47" s="201"/>
      <c r="Y47" s="201"/>
      <c r="Z47" s="201"/>
      <c r="AA47" s="1"/>
      <c r="AB47" s="201"/>
      <c r="AC47" s="201"/>
      <c r="AD47" s="201"/>
      <c r="AE47" s="201"/>
      <c r="AF47" s="201"/>
      <c r="AG47" s="201"/>
      <c r="AH47" s="201"/>
      <c r="AI47" s="201"/>
      <c r="AJ47" s="201"/>
      <c r="AK47" s="267"/>
      <c r="AL47" s="267"/>
      <c r="AM47" s="267"/>
      <c r="AN47" s="267"/>
      <c r="AO47" s="267"/>
      <c r="AP47" s="267"/>
      <c r="AQ47" s="267"/>
    </row>
    <row r="48" spans="1:43" s="200" customFormat="1" hidden="1" x14ac:dyDescent="0.35">
      <c r="A48" s="267"/>
      <c r="B48" s="267"/>
      <c r="C48" s="269"/>
      <c r="D48" s="267"/>
      <c r="E48" s="271"/>
      <c r="F48" s="271"/>
      <c r="G48" s="267"/>
      <c r="H48" s="267"/>
      <c r="I48" s="267"/>
      <c r="J48" s="267"/>
      <c r="K48" s="267"/>
      <c r="L48" s="267"/>
      <c r="M48" s="267"/>
      <c r="N48" s="267"/>
      <c r="O48" s="267"/>
      <c r="P48" s="267"/>
      <c r="Q48" s="267"/>
      <c r="R48" s="267"/>
      <c r="S48" s="267"/>
      <c r="T48" s="267"/>
      <c r="U48" s="201"/>
      <c r="V48" s="197"/>
      <c r="W48" s="197"/>
      <c r="X48" s="201"/>
      <c r="Y48" s="201"/>
      <c r="Z48" s="201"/>
      <c r="AA48" s="1"/>
      <c r="AB48" s="201"/>
      <c r="AC48" s="201"/>
      <c r="AD48" s="201"/>
      <c r="AE48" s="201"/>
      <c r="AF48" s="201"/>
      <c r="AG48" s="201"/>
      <c r="AH48" s="201"/>
      <c r="AI48" s="201"/>
      <c r="AJ48" s="201"/>
      <c r="AK48" s="267"/>
      <c r="AL48" s="267"/>
      <c r="AM48" s="267"/>
      <c r="AN48" s="267"/>
      <c r="AO48" s="267"/>
      <c r="AP48" s="267"/>
      <c r="AQ48" s="267"/>
    </row>
    <row r="49" spans="1:43" s="200" customFormat="1" hidden="1" x14ac:dyDescent="0.35">
      <c r="A49" s="267"/>
      <c r="B49" s="267"/>
      <c r="C49" s="269"/>
      <c r="D49" s="267"/>
      <c r="E49" s="271"/>
      <c r="F49" s="271"/>
      <c r="G49" s="267"/>
      <c r="H49" s="267"/>
      <c r="I49" s="68" t="s">
        <v>310</v>
      </c>
      <c r="J49" s="267"/>
      <c r="K49" s="267"/>
      <c r="L49" s="267"/>
      <c r="M49" s="267"/>
      <c r="N49" s="267"/>
      <c r="O49" s="267"/>
      <c r="P49" s="267"/>
      <c r="Q49" s="267"/>
      <c r="R49" s="267"/>
      <c r="S49" s="267"/>
      <c r="T49" s="267"/>
      <c r="U49" s="201"/>
      <c r="V49" s="197"/>
      <c r="W49" s="197"/>
      <c r="X49" s="201"/>
      <c r="Y49" s="201"/>
      <c r="Z49" s="201"/>
      <c r="AA49" s="1"/>
      <c r="AB49" s="201"/>
      <c r="AC49" s="201"/>
      <c r="AD49" s="201"/>
      <c r="AE49" s="201"/>
      <c r="AF49" s="201"/>
      <c r="AG49" s="201"/>
      <c r="AH49" s="201"/>
      <c r="AI49" s="201"/>
      <c r="AJ49" s="201"/>
      <c r="AK49" s="267"/>
      <c r="AL49" s="267"/>
      <c r="AM49" s="267"/>
      <c r="AN49" s="267"/>
      <c r="AO49" s="267"/>
      <c r="AP49" s="267"/>
      <c r="AQ49" s="267"/>
    </row>
    <row r="50" spans="1:43" s="200" customFormat="1" hidden="1" x14ac:dyDescent="0.35">
      <c r="A50" s="267"/>
      <c r="B50" s="267"/>
      <c r="C50" s="269"/>
      <c r="D50" s="267"/>
      <c r="E50" s="271"/>
      <c r="F50" s="271"/>
      <c r="G50" s="267"/>
      <c r="H50" s="267"/>
      <c r="I50" s="68" t="s">
        <v>144</v>
      </c>
      <c r="J50" s="267"/>
      <c r="K50" s="267"/>
      <c r="L50" s="267"/>
      <c r="M50" s="267"/>
      <c r="N50" s="267"/>
      <c r="O50" s="267"/>
      <c r="P50" s="267"/>
      <c r="Q50" s="267"/>
      <c r="R50" s="267"/>
      <c r="S50" s="267"/>
      <c r="T50" s="267"/>
      <c r="U50" s="201"/>
      <c r="V50" s="197"/>
      <c r="W50" s="197"/>
      <c r="X50" s="201"/>
      <c r="Y50" s="201"/>
      <c r="Z50" s="201"/>
      <c r="AA50" s="1"/>
      <c r="AB50" s="201"/>
      <c r="AC50" s="201"/>
      <c r="AD50" s="201"/>
      <c r="AE50" s="201"/>
      <c r="AF50" s="201"/>
      <c r="AG50" s="201"/>
      <c r="AH50" s="201"/>
      <c r="AI50" s="201"/>
      <c r="AJ50" s="201"/>
      <c r="AK50" s="267"/>
      <c r="AL50" s="267"/>
      <c r="AM50" s="267"/>
      <c r="AN50" s="267"/>
      <c r="AO50" s="267"/>
      <c r="AP50" s="267"/>
      <c r="AQ50" s="267"/>
    </row>
    <row r="51" spans="1:43" s="200" customFormat="1" hidden="1" x14ac:dyDescent="0.35">
      <c r="A51" s="267"/>
      <c r="B51" s="267"/>
      <c r="C51" s="269"/>
      <c r="D51" s="267"/>
      <c r="E51" s="271"/>
      <c r="F51" s="271"/>
      <c r="G51" s="267"/>
      <c r="H51" s="267"/>
      <c r="I51" s="68" t="s">
        <v>153</v>
      </c>
      <c r="J51" s="267"/>
      <c r="K51" s="267"/>
      <c r="L51" s="267"/>
      <c r="M51" s="267"/>
      <c r="N51" s="267"/>
      <c r="O51" s="267"/>
      <c r="P51" s="267"/>
      <c r="Q51" s="267"/>
      <c r="R51" s="267"/>
      <c r="S51" s="267"/>
      <c r="T51" s="267"/>
      <c r="U51" s="201"/>
      <c r="V51" s="197"/>
      <c r="W51" s="197"/>
      <c r="X51" s="201"/>
      <c r="Y51" s="201"/>
      <c r="Z51" s="201"/>
      <c r="AA51" s="1"/>
      <c r="AB51" s="201"/>
      <c r="AC51" s="201"/>
      <c r="AD51" s="201"/>
      <c r="AE51" s="201"/>
      <c r="AF51" s="201"/>
      <c r="AG51" s="201"/>
      <c r="AH51" s="201"/>
      <c r="AI51" s="201"/>
      <c r="AJ51" s="201"/>
      <c r="AK51" s="267"/>
      <c r="AL51" s="267"/>
      <c r="AM51" s="267"/>
      <c r="AN51" s="267"/>
      <c r="AO51" s="267"/>
      <c r="AP51" s="267"/>
      <c r="AQ51" s="267"/>
    </row>
    <row r="52" spans="1:43" s="200" customFormat="1" hidden="1" x14ac:dyDescent="0.35">
      <c r="A52" s="267"/>
      <c r="B52" s="267"/>
      <c r="C52" s="269"/>
      <c r="D52" s="267"/>
      <c r="E52" s="271"/>
      <c r="F52" s="271"/>
      <c r="G52" s="267"/>
      <c r="H52" s="267"/>
      <c r="I52" s="68" t="s">
        <v>162</v>
      </c>
      <c r="J52" s="267"/>
      <c r="K52" s="267"/>
      <c r="L52" s="267"/>
      <c r="M52" s="267"/>
      <c r="N52" s="267"/>
      <c r="O52" s="267"/>
      <c r="P52" s="267"/>
      <c r="Q52" s="267"/>
      <c r="R52" s="267"/>
      <c r="S52" s="267"/>
      <c r="T52" s="267"/>
      <c r="U52" s="201"/>
      <c r="V52" s="197"/>
      <c r="W52" s="197"/>
      <c r="X52" s="201"/>
      <c r="Y52" s="201"/>
      <c r="Z52" s="201"/>
      <c r="AA52" s="1"/>
      <c r="AB52" s="201"/>
      <c r="AC52" s="201"/>
      <c r="AD52" s="201"/>
      <c r="AE52" s="201"/>
      <c r="AF52" s="201"/>
      <c r="AG52" s="201"/>
      <c r="AH52" s="201"/>
      <c r="AI52" s="201"/>
      <c r="AJ52" s="201"/>
      <c r="AK52" s="267"/>
      <c r="AL52" s="267"/>
      <c r="AM52" s="267"/>
      <c r="AN52" s="267"/>
      <c r="AO52" s="267"/>
      <c r="AP52" s="267"/>
      <c r="AQ52" s="267"/>
    </row>
    <row r="53" spans="1:43" s="200" customFormat="1" hidden="1" x14ac:dyDescent="0.35">
      <c r="A53" s="267"/>
      <c r="B53" s="267"/>
      <c r="C53" s="269"/>
      <c r="D53" s="267"/>
      <c r="E53" s="271"/>
      <c r="F53" s="271"/>
      <c r="G53" s="267"/>
      <c r="H53" s="267"/>
      <c r="I53" s="68" t="s">
        <v>244</v>
      </c>
      <c r="J53" s="267"/>
      <c r="K53" s="267"/>
      <c r="L53" s="267"/>
      <c r="M53" s="267"/>
      <c r="N53" s="267"/>
      <c r="O53" s="267"/>
      <c r="P53" s="267"/>
      <c r="Q53" s="267"/>
      <c r="R53" s="267"/>
      <c r="S53" s="267"/>
      <c r="T53" s="267"/>
      <c r="U53" s="201"/>
      <c r="V53" s="197"/>
      <c r="W53" s="197"/>
      <c r="X53" s="201"/>
      <c r="Y53" s="201"/>
      <c r="Z53" s="201"/>
      <c r="AA53" s="1"/>
      <c r="AB53" s="201"/>
      <c r="AC53" s="201"/>
      <c r="AD53" s="201"/>
      <c r="AE53" s="201"/>
      <c r="AF53" s="201"/>
      <c r="AG53" s="201"/>
      <c r="AH53" s="201"/>
      <c r="AI53" s="201"/>
      <c r="AJ53" s="201"/>
      <c r="AK53" s="267"/>
      <c r="AL53" s="267"/>
      <c r="AM53" s="267"/>
      <c r="AN53" s="267"/>
      <c r="AO53" s="267"/>
      <c r="AP53" s="267"/>
      <c r="AQ53" s="267"/>
    </row>
    <row r="54" spans="1:43" s="200" customFormat="1" hidden="1" x14ac:dyDescent="0.35">
      <c r="A54" s="201"/>
      <c r="B54" s="201"/>
      <c r="C54" s="270"/>
      <c r="D54" s="201"/>
      <c r="E54" s="272"/>
      <c r="F54" s="272"/>
      <c r="G54" s="201"/>
      <c r="H54" s="201"/>
      <c r="I54" s="201"/>
      <c r="J54" s="201"/>
      <c r="K54" s="201"/>
      <c r="L54" s="201"/>
      <c r="M54" s="201"/>
      <c r="N54" s="201"/>
      <c r="O54" s="201"/>
      <c r="P54" s="201"/>
      <c r="Q54" s="201"/>
      <c r="R54" s="201"/>
      <c r="S54" s="201"/>
      <c r="T54" s="201"/>
      <c r="U54" s="201"/>
      <c r="V54" s="197"/>
      <c r="W54" s="197"/>
      <c r="X54" s="102"/>
      <c r="Y54" s="201"/>
      <c r="Z54" s="201"/>
      <c r="AA54" s="102"/>
      <c r="AB54" s="201"/>
      <c r="AC54" s="201"/>
      <c r="AD54" s="201"/>
      <c r="AE54" s="201"/>
      <c r="AF54" s="201"/>
      <c r="AG54" s="201"/>
      <c r="AH54" s="201"/>
      <c r="AI54" s="201"/>
      <c r="AJ54" s="201"/>
      <c r="AK54" s="201"/>
      <c r="AL54" s="201"/>
      <c r="AM54" s="201"/>
      <c r="AN54" s="201"/>
      <c r="AO54" s="201"/>
      <c r="AP54" s="201"/>
      <c r="AQ54" s="201"/>
    </row>
    <row r="55" spans="1:43" s="200" customFormat="1" hidden="1" x14ac:dyDescent="0.35">
      <c r="A55" s="201"/>
      <c r="B55" s="201"/>
      <c r="C55" s="270"/>
      <c r="D55" s="201"/>
      <c r="E55" s="272"/>
      <c r="F55" s="272"/>
      <c r="G55" s="201"/>
      <c r="H55" s="201"/>
      <c r="I55" s="201"/>
      <c r="J55" s="201"/>
      <c r="K55" s="201"/>
      <c r="L55" s="201"/>
      <c r="M55" s="201"/>
      <c r="N55" s="201"/>
      <c r="O55" s="201"/>
      <c r="P55" s="201"/>
      <c r="Q55" s="201"/>
      <c r="R55" s="201"/>
      <c r="S55" s="201"/>
      <c r="T55" s="201"/>
      <c r="U55" s="201"/>
      <c r="V55" s="197"/>
      <c r="W55" s="197"/>
      <c r="X55" s="102"/>
      <c r="Y55" s="201"/>
      <c r="Z55" s="201"/>
      <c r="AA55" s="102"/>
      <c r="AB55" s="201"/>
      <c r="AC55" s="201"/>
      <c r="AD55" s="201"/>
      <c r="AE55" s="201"/>
      <c r="AF55" s="201"/>
      <c r="AG55" s="201"/>
      <c r="AH55" s="201"/>
      <c r="AI55" s="201"/>
      <c r="AJ55" s="201"/>
      <c r="AK55" s="201"/>
      <c r="AL55" s="201"/>
      <c r="AM55" s="201"/>
      <c r="AN55" s="201"/>
      <c r="AO55" s="201"/>
      <c r="AP55" s="201"/>
      <c r="AQ55" s="201"/>
    </row>
    <row r="56" spans="1:43" s="200" customFormat="1" hidden="1" x14ac:dyDescent="0.35">
      <c r="A56" s="201"/>
      <c r="B56" s="201"/>
      <c r="C56" s="270"/>
      <c r="D56" s="201"/>
      <c r="E56" s="272"/>
      <c r="F56" s="272"/>
      <c r="G56" s="201"/>
      <c r="H56" s="201"/>
      <c r="I56" s="201"/>
      <c r="J56" s="201"/>
      <c r="K56" s="201"/>
      <c r="L56" s="201"/>
      <c r="M56" s="201"/>
      <c r="N56" s="201"/>
      <c r="O56" s="201"/>
      <c r="P56" s="201"/>
      <c r="Q56" s="201"/>
      <c r="R56" s="201"/>
      <c r="S56" s="201"/>
      <c r="T56" s="201"/>
      <c r="U56" s="201"/>
      <c r="V56" s="197"/>
      <c r="W56" s="197"/>
      <c r="X56" s="102"/>
      <c r="Y56" s="201"/>
      <c r="Z56" s="201"/>
      <c r="AA56" s="102"/>
      <c r="AB56" s="201"/>
      <c r="AC56" s="201"/>
      <c r="AD56" s="201"/>
      <c r="AE56" s="201"/>
      <c r="AF56" s="201"/>
      <c r="AG56" s="201"/>
      <c r="AH56" s="201"/>
      <c r="AI56" s="201"/>
      <c r="AJ56" s="201"/>
      <c r="AK56" s="201"/>
      <c r="AL56" s="201"/>
      <c r="AM56" s="201"/>
      <c r="AN56" s="201"/>
      <c r="AO56" s="201"/>
      <c r="AP56" s="201"/>
      <c r="AQ56" s="201"/>
    </row>
    <row r="57" spans="1:43" s="200" customFormat="1" hidden="1" x14ac:dyDescent="0.35">
      <c r="A57" s="201"/>
      <c r="B57" s="201"/>
      <c r="C57" s="270"/>
      <c r="D57" s="201"/>
      <c r="E57" s="272"/>
      <c r="F57" s="272"/>
      <c r="G57" s="201"/>
      <c r="H57" s="201"/>
      <c r="I57" s="201"/>
      <c r="J57" s="201"/>
      <c r="K57" s="201"/>
      <c r="L57" s="201"/>
      <c r="M57" s="201"/>
      <c r="N57" s="201"/>
      <c r="O57" s="201"/>
      <c r="P57" s="201"/>
      <c r="Q57" s="201"/>
      <c r="R57" s="201"/>
      <c r="S57" s="201"/>
      <c r="T57" s="201"/>
      <c r="U57" s="201"/>
      <c r="V57" s="197"/>
      <c r="W57" s="197"/>
      <c r="X57" s="102"/>
      <c r="Y57" s="201"/>
      <c r="Z57" s="201"/>
      <c r="AA57" s="102"/>
      <c r="AB57" s="201"/>
      <c r="AC57" s="201"/>
      <c r="AD57" s="201"/>
      <c r="AE57" s="201"/>
      <c r="AF57" s="201"/>
      <c r="AG57" s="201"/>
      <c r="AH57" s="201"/>
      <c r="AI57" s="201"/>
      <c r="AJ57" s="201"/>
      <c r="AK57" s="201"/>
      <c r="AL57" s="201"/>
      <c r="AM57" s="201"/>
      <c r="AN57" s="201"/>
      <c r="AO57" s="201"/>
      <c r="AP57" s="201"/>
      <c r="AQ57" s="201"/>
    </row>
    <row r="58" spans="1:43" s="200" customFormat="1" hidden="1" x14ac:dyDescent="0.35">
      <c r="A58" s="201"/>
      <c r="B58" s="201"/>
      <c r="C58" s="270"/>
      <c r="D58" s="201"/>
      <c r="E58" s="272"/>
      <c r="F58" s="272"/>
      <c r="G58" s="201"/>
      <c r="H58" s="201"/>
      <c r="I58" s="201"/>
      <c r="J58" s="201"/>
      <c r="K58" s="201"/>
      <c r="L58" s="201"/>
      <c r="M58" s="201"/>
      <c r="N58" s="201"/>
      <c r="O58" s="201"/>
      <c r="P58" s="201"/>
      <c r="Q58" s="201"/>
      <c r="R58" s="201"/>
      <c r="S58" s="201"/>
      <c r="T58" s="201"/>
      <c r="U58" s="201"/>
      <c r="V58" s="197"/>
      <c r="W58" s="197"/>
      <c r="X58" s="102"/>
      <c r="Y58" s="201"/>
      <c r="Z58" s="201"/>
      <c r="AA58" s="102"/>
      <c r="AB58" s="201"/>
      <c r="AC58" s="201"/>
      <c r="AD58" s="201"/>
      <c r="AE58" s="201"/>
      <c r="AF58" s="201"/>
      <c r="AG58" s="201"/>
      <c r="AH58" s="201"/>
      <c r="AI58" s="201"/>
      <c r="AJ58" s="201"/>
      <c r="AK58" s="201"/>
      <c r="AL58" s="201"/>
      <c r="AM58" s="201"/>
      <c r="AN58" s="201"/>
      <c r="AO58" s="201"/>
      <c r="AP58" s="201"/>
      <c r="AQ58" s="201"/>
    </row>
    <row r="59" spans="1:43" s="200" customFormat="1" x14ac:dyDescent="0.35">
      <c r="A59" s="201"/>
      <c r="B59" s="201"/>
      <c r="C59" s="270"/>
      <c r="D59" s="201"/>
      <c r="E59" s="272"/>
      <c r="F59" s="272"/>
      <c r="G59" s="201"/>
      <c r="H59" s="201"/>
      <c r="I59" s="201"/>
      <c r="J59" s="201"/>
      <c r="K59" s="201"/>
      <c r="L59" s="201"/>
      <c r="M59" s="201"/>
      <c r="N59" s="201"/>
      <c r="O59" s="201"/>
      <c r="P59" s="201"/>
      <c r="Q59" s="201"/>
      <c r="R59" s="201"/>
      <c r="S59" s="201"/>
      <c r="T59" s="201"/>
      <c r="U59" s="201"/>
      <c r="V59" s="197"/>
      <c r="W59" s="197"/>
      <c r="X59" s="102"/>
      <c r="Y59" s="201"/>
      <c r="Z59" s="201"/>
      <c r="AA59" s="102"/>
      <c r="AB59" s="201"/>
      <c r="AC59" s="201"/>
      <c r="AD59" s="201"/>
      <c r="AE59" s="201"/>
      <c r="AF59" s="201"/>
      <c r="AG59" s="201"/>
      <c r="AH59" s="201"/>
      <c r="AI59" s="201"/>
      <c r="AJ59" s="201"/>
      <c r="AK59" s="201"/>
      <c r="AL59" s="201"/>
      <c r="AM59" s="201"/>
      <c r="AN59" s="201"/>
      <c r="AO59" s="201"/>
      <c r="AP59" s="201"/>
      <c r="AQ59" s="201"/>
    </row>
    <row r="60" spans="1:43" s="200" customFormat="1" x14ac:dyDescent="0.35">
      <c r="A60" s="201"/>
      <c r="B60" s="201"/>
      <c r="C60" s="270"/>
      <c r="D60" s="201"/>
      <c r="E60" s="272"/>
      <c r="F60" s="272"/>
      <c r="G60" s="201"/>
      <c r="H60" s="201"/>
      <c r="I60" s="201"/>
      <c r="J60" s="201"/>
      <c r="K60" s="201"/>
      <c r="L60" s="201"/>
      <c r="M60" s="201"/>
      <c r="N60" s="201"/>
      <c r="O60" s="201"/>
      <c r="P60" s="201"/>
      <c r="Q60" s="201"/>
      <c r="R60" s="201"/>
      <c r="S60" s="201"/>
      <c r="T60" s="201"/>
      <c r="U60" s="201"/>
      <c r="V60" s="197"/>
      <c r="W60" s="197"/>
      <c r="X60" s="102"/>
      <c r="Y60" s="201"/>
      <c r="Z60" s="201"/>
      <c r="AA60" s="102"/>
      <c r="AB60" s="201"/>
      <c r="AC60" s="201"/>
      <c r="AD60" s="201"/>
      <c r="AE60" s="201"/>
      <c r="AF60" s="201"/>
      <c r="AG60" s="201"/>
      <c r="AH60" s="201"/>
      <c r="AI60" s="201"/>
      <c r="AJ60" s="201"/>
      <c r="AK60" s="201"/>
      <c r="AL60" s="201"/>
      <c r="AM60" s="201"/>
      <c r="AN60" s="201"/>
      <c r="AO60" s="201"/>
      <c r="AP60" s="201"/>
      <c r="AQ60" s="201"/>
    </row>
    <row r="61" spans="1:43" s="200" customFormat="1" x14ac:dyDescent="0.35">
      <c r="A61" s="201"/>
      <c r="B61" s="201"/>
      <c r="C61" s="270"/>
      <c r="D61" s="201"/>
      <c r="E61" s="272"/>
      <c r="F61" s="272"/>
      <c r="G61" s="201"/>
      <c r="H61" s="201"/>
      <c r="I61" s="201"/>
      <c r="J61" s="201"/>
      <c r="K61" s="201"/>
      <c r="L61" s="201"/>
      <c r="M61" s="201"/>
      <c r="N61" s="201"/>
      <c r="O61" s="201"/>
      <c r="P61" s="201"/>
      <c r="Q61" s="201"/>
      <c r="R61" s="201"/>
      <c r="S61" s="201"/>
      <c r="T61" s="201"/>
      <c r="U61" s="201"/>
      <c r="V61" s="197"/>
      <c r="W61" s="197"/>
      <c r="X61" s="102"/>
      <c r="Y61" s="201"/>
      <c r="Z61" s="201"/>
      <c r="AA61" s="102"/>
      <c r="AB61" s="201"/>
      <c r="AC61" s="201"/>
      <c r="AD61" s="201"/>
      <c r="AE61" s="201"/>
      <c r="AF61" s="201"/>
      <c r="AG61" s="201"/>
      <c r="AH61" s="201"/>
      <c r="AI61" s="201"/>
      <c r="AJ61" s="201"/>
      <c r="AK61" s="201"/>
      <c r="AL61" s="201"/>
      <c r="AM61" s="201"/>
      <c r="AN61" s="201"/>
      <c r="AO61" s="201"/>
      <c r="AP61" s="201"/>
      <c r="AQ61" s="201"/>
    </row>
    <row r="62" spans="1:43" s="200" customFormat="1" x14ac:dyDescent="0.35">
      <c r="A62" s="201"/>
      <c r="B62" s="201"/>
      <c r="C62" s="270"/>
      <c r="D62" s="201"/>
      <c r="E62" s="272"/>
      <c r="F62" s="272"/>
      <c r="G62" s="201"/>
      <c r="H62" s="201"/>
      <c r="I62" s="201"/>
      <c r="J62" s="201"/>
      <c r="K62" s="201"/>
      <c r="L62" s="201"/>
      <c r="M62" s="201"/>
      <c r="N62" s="201"/>
      <c r="O62" s="201"/>
      <c r="P62" s="201"/>
      <c r="Q62" s="201"/>
      <c r="R62" s="201"/>
      <c r="S62" s="201"/>
      <c r="T62" s="201"/>
      <c r="U62" s="201"/>
      <c r="V62" s="197"/>
      <c r="W62" s="197"/>
      <c r="X62" s="102"/>
      <c r="Y62" s="201"/>
      <c r="Z62" s="201"/>
      <c r="AA62" s="102"/>
      <c r="AB62" s="201"/>
      <c r="AC62" s="201"/>
      <c r="AD62" s="201"/>
      <c r="AE62" s="201"/>
      <c r="AF62" s="201"/>
      <c r="AG62" s="201"/>
      <c r="AH62" s="201"/>
      <c r="AI62" s="201"/>
      <c r="AJ62" s="201"/>
      <c r="AK62" s="201"/>
      <c r="AL62" s="201"/>
      <c r="AM62" s="201"/>
      <c r="AN62" s="201"/>
      <c r="AO62" s="201"/>
      <c r="AP62" s="201"/>
      <c r="AQ62" s="201"/>
    </row>
    <row r="63" spans="1:43" s="200" customFormat="1" x14ac:dyDescent="0.35">
      <c r="A63" s="201"/>
      <c r="B63" s="201"/>
      <c r="C63" s="270"/>
      <c r="D63" s="201"/>
      <c r="E63" s="272"/>
      <c r="F63" s="272"/>
      <c r="G63" s="201"/>
      <c r="H63" s="201"/>
      <c r="I63" s="201"/>
      <c r="J63" s="201"/>
      <c r="K63" s="201"/>
      <c r="L63" s="201"/>
      <c r="M63" s="201"/>
      <c r="N63" s="201"/>
      <c r="O63" s="201"/>
      <c r="P63" s="201"/>
      <c r="Q63" s="201"/>
      <c r="R63" s="201"/>
      <c r="S63" s="201"/>
      <c r="T63" s="201"/>
      <c r="U63" s="201"/>
      <c r="V63" s="197"/>
      <c r="W63" s="197"/>
      <c r="X63" s="102"/>
      <c r="Y63" s="201"/>
      <c r="Z63" s="201"/>
      <c r="AA63" s="102"/>
      <c r="AB63" s="201"/>
      <c r="AC63" s="201"/>
      <c r="AD63" s="201"/>
      <c r="AE63" s="201"/>
      <c r="AF63" s="201"/>
      <c r="AG63" s="201"/>
      <c r="AH63" s="201"/>
      <c r="AI63" s="201"/>
      <c r="AJ63" s="201"/>
      <c r="AK63" s="201"/>
      <c r="AL63" s="201"/>
      <c r="AM63" s="201"/>
      <c r="AN63" s="201"/>
      <c r="AO63" s="201"/>
      <c r="AP63" s="201"/>
      <c r="AQ63" s="201"/>
    </row>
    <row r="64" spans="1:43" s="200" customFormat="1" x14ac:dyDescent="0.35">
      <c r="A64" s="201"/>
      <c r="B64" s="201"/>
      <c r="C64" s="270"/>
      <c r="D64" s="201"/>
      <c r="E64" s="272"/>
      <c r="F64" s="272"/>
      <c r="G64" s="201"/>
      <c r="H64" s="201"/>
      <c r="I64" s="201"/>
      <c r="J64" s="201"/>
      <c r="K64" s="201"/>
      <c r="L64" s="201"/>
      <c r="M64" s="201"/>
      <c r="N64" s="201"/>
      <c r="O64" s="201"/>
      <c r="P64" s="201"/>
      <c r="Q64" s="201"/>
      <c r="R64" s="201"/>
      <c r="S64" s="201"/>
      <c r="T64" s="201"/>
      <c r="U64" s="201"/>
      <c r="V64" s="197"/>
      <c r="W64" s="197"/>
      <c r="X64" s="102"/>
      <c r="Y64" s="201"/>
      <c r="Z64" s="201"/>
      <c r="AA64" s="102"/>
      <c r="AB64" s="201"/>
      <c r="AC64" s="201"/>
      <c r="AD64" s="201"/>
      <c r="AE64" s="201"/>
      <c r="AF64" s="201"/>
      <c r="AG64" s="201"/>
      <c r="AH64" s="201"/>
      <c r="AI64" s="201"/>
      <c r="AJ64" s="201"/>
      <c r="AK64" s="201"/>
      <c r="AL64" s="201"/>
      <c r="AM64" s="201"/>
      <c r="AN64" s="201"/>
      <c r="AO64" s="201"/>
      <c r="AP64" s="201"/>
      <c r="AQ64" s="201"/>
    </row>
    <row r="65" spans="3:27" s="200" customFormat="1" x14ac:dyDescent="0.35">
      <c r="C65" s="270"/>
      <c r="D65" s="201"/>
      <c r="E65" s="272"/>
      <c r="F65" s="272"/>
      <c r="G65" s="201"/>
      <c r="H65" s="201"/>
      <c r="I65" s="201"/>
      <c r="J65" s="201"/>
      <c r="K65" s="201"/>
      <c r="L65" s="201"/>
      <c r="M65" s="201"/>
      <c r="N65" s="201"/>
      <c r="O65" s="201"/>
      <c r="P65" s="201"/>
      <c r="Q65" s="201"/>
      <c r="R65" s="201"/>
      <c r="S65" s="201"/>
      <c r="T65" s="201"/>
      <c r="U65" s="201"/>
      <c r="V65" s="197"/>
      <c r="W65" s="197"/>
      <c r="X65" s="102"/>
      <c r="Y65" s="201"/>
      <c r="Z65" s="201"/>
      <c r="AA65" s="102"/>
    </row>
    <row r="66" spans="3:27" s="200" customFormat="1" x14ac:dyDescent="0.35">
      <c r="C66" s="270"/>
      <c r="D66" s="201"/>
      <c r="E66" s="272"/>
      <c r="F66" s="272"/>
      <c r="G66" s="201"/>
      <c r="H66" s="201"/>
      <c r="I66" s="201"/>
      <c r="J66" s="201"/>
      <c r="K66" s="201"/>
      <c r="L66" s="201"/>
      <c r="M66" s="201"/>
      <c r="N66" s="201"/>
      <c r="O66" s="201"/>
      <c r="P66" s="201"/>
      <c r="Q66" s="201"/>
      <c r="R66" s="201"/>
      <c r="S66" s="201"/>
      <c r="T66" s="201"/>
      <c r="U66" s="201"/>
      <c r="V66" s="197"/>
      <c r="W66" s="197"/>
      <c r="X66" s="102"/>
      <c r="Y66" s="201"/>
      <c r="Z66" s="201"/>
      <c r="AA66" s="102"/>
    </row>
    <row r="67" spans="3:27" s="200" customFormat="1" x14ac:dyDescent="0.35">
      <c r="C67" s="270"/>
      <c r="D67" s="201"/>
      <c r="E67" s="272"/>
      <c r="F67" s="272"/>
      <c r="G67" s="201"/>
      <c r="H67" s="201"/>
      <c r="I67" s="201"/>
      <c r="J67" s="201"/>
      <c r="K67" s="201"/>
      <c r="L67" s="201"/>
      <c r="M67" s="201"/>
      <c r="N67" s="201"/>
      <c r="O67" s="201"/>
      <c r="P67" s="201"/>
      <c r="Q67" s="201"/>
      <c r="R67" s="201"/>
      <c r="S67" s="201"/>
      <c r="T67" s="201"/>
      <c r="U67" s="201"/>
      <c r="V67" s="197"/>
      <c r="W67" s="197"/>
      <c r="X67" s="102"/>
      <c r="Y67" s="201"/>
      <c r="Z67" s="201"/>
      <c r="AA67" s="102"/>
    </row>
    <row r="68" spans="3:27" s="200" customFormat="1" x14ac:dyDescent="0.35">
      <c r="C68" s="270"/>
      <c r="D68" s="201"/>
      <c r="E68" s="272"/>
      <c r="F68" s="272"/>
      <c r="G68" s="201"/>
      <c r="H68" s="201"/>
      <c r="I68" s="201"/>
      <c r="J68" s="201"/>
      <c r="K68" s="201"/>
      <c r="L68" s="201"/>
      <c r="M68" s="201"/>
      <c r="N68" s="201"/>
      <c r="O68" s="201"/>
      <c r="P68" s="201"/>
      <c r="Q68" s="201"/>
      <c r="R68" s="201"/>
      <c r="S68" s="201"/>
      <c r="T68" s="201"/>
      <c r="U68" s="201"/>
      <c r="V68" s="197"/>
      <c r="W68" s="197"/>
      <c r="X68" s="102"/>
      <c r="Y68" s="201"/>
      <c r="Z68" s="201"/>
      <c r="AA68" s="102"/>
    </row>
    <row r="69" spans="3:27" s="200" customFormat="1" x14ac:dyDescent="0.35">
      <c r="C69" s="270"/>
      <c r="D69" s="201"/>
      <c r="E69" s="272"/>
      <c r="F69" s="272"/>
      <c r="G69" s="201"/>
      <c r="H69" s="201"/>
      <c r="I69" s="201"/>
      <c r="J69" s="201"/>
      <c r="K69" s="201"/>
      <c r="L69" s="201"/>
      <c r="M69" s="201"/>
      <c r="N69" s="201"/>
      <c r="O69" s="201"/>
      <c r="P69" s="201"/>
      <c r="Q69" s="201"/>
      <c r="R69" s="201"/>
      <c r="S69" s="201"/>
      <c r="T69" s="201"/>
      <c r="U69" s="201"/>
      <c r="V69" s="197"/>
      <c r="W69" s="197"/>
      <c r="X69" s="102"/>
      <c r="Y69" s="201"/>
      <c r="Z69" s="201"/>
      <c r="AA69" s="102"/>
    </row>
  </sheetData>
  <protectedRanges>
    <protectedRange password="E1A2" sqref="AA3:AA42" name="Range1_1_1"/>
    <protectedRange password="E1A2" sqref="N2:O2" name="Range1_5_1"/>
    <protectedRange password="E1A2" sqref="AA2" name="Range1_1_2"/>
    <protectedRange password="E1A2" sqref="N3:O3" name="Range1_1"/>
    <protectedRange password="E1A2" sqref="U2" name="Range1_1_6"/>
  </protectedRanges>
  <autoFilter ref="A2:T112" xr:uid="{00000000-0009-0000-0000-000006000000}"/>
  <conditionalFormatting sqref="N3:N42">
    <cfRule type="expression" dxfId="26" priority="45" stopIfTrue="1">
      <formula>ISERROR(AA3)</formula>
    </cfRule>
  </conditionalFormatting>
  <conditionalFormatting sqref="J3:J14 J16:J42">
    <cfRule type="cellIs" dxfId="25" priority="28" stopIfTrue="1" operator="equal">
      <formula>"Pass"</formula>
    </cfRule>
    <cfRule type="cellIs" dxfId="24" priority="29" stopIfTrue="1" operator="equal">
      <formula>"Info"</formula>
    </cfRule>
  </conditionalFormatting>
  <conditionalFormatting sqref="J3:J14 J16:J42">
    <cfRule type="cellIs" dxfId="23" priority="27" stopIfTrue="1" operator="equal">
      <formula>"Fail"</formula>
    </cfRule>
  </conditionalFormatting>
  <conditionalFormatting sqref="J15">
    <cfRule type="cellIs" dxfId="22" priority="4" stopIfTrue="1" operator="equal">
      <formula>"Pass"</formula>
    </cfRule>
    <cfRule type="cellIs" dxfId="21" priority="5" stopIfTrue="1" operator="equal">
      <formula>"Info"</formula>
    </cfRule>
  </conditionalFormatting>
  <conditionalFormatting sqref="J15">
    <cfRule type="cellIs" dxfId="20" priority="3" stopIfTrue="1" operator="equal">
      <formula>"Fail"</formula>
    </cfRule>
  </conditionalFormatting>
  <dataValidations count="3">
    <dataValidation type="list" allowBlank="1" showInputMessage="1" showErrorMessage="1" sqref="J43" xr:uid="{00000000-0002-0000-0600-000000000000}">
      <formula1>$I$46:$I$49</formula1>
    </dataValidation>
    <dataValidation type="list" allowBlank="1" showInputMessage="1" showErrorMessage="1" sqref="M3:M42" xr:uid="{00000000-0002-0000-0600-000001000000}">
      <formula1>$I$50:$I$53</formula1>
    </dataValidation>
    <dataValidation type="list" allowBlank="1" showInputMessage="1" showErrorMessage="1" sqref="J3:J42" xr:uid="{00000000-0002-0000-0600-000002000000}">
      <formula1>$I$44:$I$47</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6" tint="-0.249977111117893"/>
  </sheetPr>
  <dimension ref="A1:AO71"/>
  <sheetViews>
    <sheetView zoomScaleNormal="100" workbookViewId="0">
      <pane ySplit="2" topLeftCell="A42" activePane="bottomLeft" state="frozen"/>
      <selection activeCell="N1" sqref="N1"/>
      <selection pane="bottomLeft" activeCell="G43" sqref="G43"/>
    </sheetView>
  </sheetViews>
  <sheetFormatPr defaultColWidth="11.453125" defaultRowHeight="14.5" x14ac:dyDescent="0.35"/>
  <cols>
    <col min="1" max="1" width="12" style="61" customWidth="1"/>
    <col min="2" max="2" width="10" style="61" customWidth="1"/>
    <col min="3" max="3" width="14" style="66" customWidth="1"/>
    <col min="4" max="4" width="12.453125" style="61" customWidth="1"/>
    <col min="5" max="5" width="16.1796875" style="230" customWidth="1"/>
    <col min="6" max="6" width="38" style="230" customWidth="1"/>
    <col min="7" max="7" width="46.453125" style="61" customWidth="1"/>
    <col min="8" max="9" width="23" style="61" customWidth="1"/>
    <col min="10" max="10" width="13" style="61" customWidth="1"/>
    <col min="11" max="11" width="29.453125" style="61" hidden="1" customWidth="1"/>
    <col min="12" max="12" width="23" style="61" customWidth="1"/>
    <col min="13" max="13" width="17.81640625" style="61" customWidth="1"/>
    <col min="14" max="14" width="13.453125" style="61" customWidth="1"/>
    <col min="15" max="15" width="66.453125" style="61" customWidth="1"/>
    <col min="16" max="16" width="3.453125" style="61" customWidth="1"/>
    <col min="17" max="17" width="14.81640625" style="61" customWidth="1"/>
    <col min="18" max="18" width="23" style="61" customWidth="1"/>
    <col min="19" max="19" width="43.81640625" style="61" customWidth="1"/>
    <col min="20" max="20" width="81.453125" style="61" customWidth="1"/>
    <col min="21" max="21" width="45.1796875" style="197" hidden="1" customWidth="1"/>
    <col min="22" max="22" width="38.81640625" style="102" hidden="1" customWidth="1"/>
    <col min="23" max="23" width="6.26953125" style="200" customWidth="1"/>
    <col min="24" max="24" width="11.453125" style="200"/>
    <col min="26" max="26" width="11.453125" style="200"/>
    <col min="27" max="27" width="13.453125" style="1" hidden="1" customWidth="1"/>
    <col min="28" max="34" width="11.453125" style="200"/>
    <col min="35" max="16384" width="11.453125" style="61"/>
  </cols>
  <sheetData>
    <row r="1" spans="1:41" s="196" customFormat="1" x14ac:dyDescent="0.3">
      <c r="A1" s="193" t="s">
        <v>57</v>
      </c>
      <c r="B1" s="194"/>
      <c r="C1" s="194"/>
      <c r="D1" s="194"/>
      <c r="E1" s="229"/>
      <c r="F1" s="229"/>
      <c r="G1" s="194"/>
      <c r="H1" s="194"/>
      <c r="I1" s="194"/>
      <c r="J1" s="194"/>
      <c r="K1" s="194"/>
      <c r="L1" s="194"/>
      <c r="M1" s="194"/>
      <c r="N1" s="194"/>
      <c r="O1" s="194"/>
      <c r="P1" s="194"/>
      <c r="Q1" s="194"/>
      <c r="R1" s="194"/>
      <c r="S1" s="194"/>
      <c r="T1" s="198"/>
      <c r="U1" s="254"/>
      <c r="V1" s="254"/>
      <c r="W1" s="255"/>
      <c r="X1" s="195"/>
      <c r="Z1" s="195"/>
      <c r="AA1" s="194"/>
      <c r="AB1" s="195"/>
      <c r="AC1" s="195"/>
      <c r="AD1" s="195"/>
      <c r="AE1" s="195"/>
      <c r="AF1" s="195"/>
      <c r="AG1" s="195"/>
      <c r="AH1" s="195"/>
      <c r="AI1" s="195"/>
      <c r="AJ1" s="195"/>
      <c r="AK1" s="195"/>
      <c r="AL1" s="195"/>
      <c r="AM1" s="195"/>
      <c r="AN1" s="195"/>
      <c r="AO1" s="195"/>
    </row>
    <row r="2" spans="1:41" ht="42.75" customHeight="1" x14ac:dyDescent="0.35">
      <c r="A2" s="244" t="s">
        <v>122</v>
      </c>
      <c r="B2" s="244" t="s">
        <v>123</v>
      </c>
      <c r="C2" s="65" t="s">
        <v>124</v>
      </c>
      <c r="D2" s="244" t="s">
        <v>125</v>
      </c>
      <c r="E2" s="244" t="s">
        <v>311</v>
      </c>
      <c r="F2" s="244" t="s">
        <v>126</v>
      </c>
      <c r="G2" s="244" t="s">
        <v>127</v>
      </c>
      <c r="H2" s="245" t="s">
        <v>128</v>
      </c>
      <c r="I2" s="62" t="s">
        <v>129</v>
      </c>
      <c r="J2" s="62" t="s">
        <v>130</v>
      </c>
      <c r="K2" s="64" t="s">
        <v>312</v>
      </c>
      <c r="L2" s="62" t="s">
        <v>131</v>
      </c>
      <c r="M2" s="202" t="s">
        <v>313</v>
      </c>
      <c r="N2" s="124" t="s">
        <v>133</v>
      </c>
      <c r="O2" s="124" t="s">
        <v>314</v>
      </c>
      <c r="P2" s="266"/>
      <c r="Q2" s="69" t="s">
        <v>315</v>
      </c>
      <c r="R2" s="70" t="s">
        <v>316</v>
      </c>
      <c r="S2" s="70" t="s">
        <v>317</v>
      </c>
      <c r="T2" s="70" t="s">
        <v>318</v>
      </c>
      <c r="U2" s="256" t="s">
        <v>319</v>
      </c>
      <c r="V2" s="257" t="s">
        <v>320</v>
      </c>
      <c r="W2" s="255"/>
      <c r="X2" s="201"/>
      <c r="Z2" s="201"/>
      <c r="AA2" s="124" t="s">
        <v>135</v>
      </c>
      <c r="AB2" s="201"/>
      <c r="AC2" s="201"/>
      <c r="AD2" s="201"/>
      <c r="AE2" s="201"/>
      <c r="AF2" s="201"/>
      <c r="AG2" s="201"/>
      <c r="AH2" s="201"/>
      <c r="AI2" s="267"/>
      <c r="AJ2" s="267"/>
      <c r="AK2" s="267"/>
      <c r="AL2" s="267"/>
      <c r="AM2" s="267"/>
      <c r="AN2" s="267"/>
      <c r="AO2" s="267"/>
    </row>
    <row r="3" spans="1:41" ht="152.25" customHeight="1" x14ac:dyDescent="0.35">
      <c r="A3" s="237" t="s">
        <v>911</v>
      </c>
      <c r="B3" s="237" t="s">
        <v>322</v>
      </c>
      <c r="C3" s="238" t="s">
        <v>323</v>
      </c>
      <c r="D3" s="237" t="s">
        <v>139</v>
      </c>
      <c r="E3" s="237" t="s">
        <v>912</v>
      </c>
      <c r="F3" s="237" t="s">
        <v>913</v>
      </c>
      <c r="G3" s="237" t="s">
        <v>914</v>
      </c>
      <c r="H3" s="237" t="s">
        <v>327</v>
      </c>
      <c r="I3" s="215"/>
      <c r="J3" s="67"/>
      <c r="K3" s="215" t="s">
        <v>915</v>
      </c>
      <c r="L3" s="215" t="s">
        <v>916</v>
      </c>
      <c r="M3" s="215" t="s">
        <v>153</v>
      </c>
      <c r="N3" s="217" t="s">
        <v>330</v>
      </c>
      <c r="O3" s="218" t="s">
        <v>331</v>
      </c>
      <c r="P3" s="268"/>
      <c r="Q3" s="63" t="s">
        <v>917</v>
      </c>
      <c r="R3" s="63">
        <v>1.1000000000000001</v>
      </c>
      <c r="S3" s="237" t="s">
        <v>332</v>
      </c>
      <c r="T3" s="237" t="s">
        <v>918</v>
      </c>
      <c r="U3" s="237" t="s">
        <v>334</v>
      </c>
      <c r="V3" s="237" t="s">
        <v>335</v>
      </c>
      <c r="W3" s="126"/>
      <c r="X3" s="201"/>
      <c r="Z3" s="201"/>
      <c r="AA3" s="125" t="e">
        <f>IF(OR(J3="Fail",ISBLANK(J3)),INDEX('Issue Code Table'!C:C,MATCH(N:N,'Issue Code Table'!A:A,0)),IF(M3="Critical",6,IF(M3="Significant",5,IF(M3="Moderate",3,2))))</f>
        <v>#N/A</v>
      </c>
      <c r="AB3" s="201"/>
      <c r="AC3" s="201"/>
      <c r="AD3" s="201"/>
      <c r="AE3" s="201"/>
      <c r="AF3" s="201"/>
      <c r="AG3" s="201"/>
      <c r="AH3" s="201"/>
      <c r="AI3" s="267"/>
      <c r="AJ3" s="267"/>
      <c r="AK3" s="267"/>
      <c r="AL3" s="267"/>
      <c r="AM3" s="267"/>
      <c r="AN3" s="267"/>
      <c r="AO3" s="267"/>
    </row>
    <row r="4" spans="1:41" ht="150.75" customHeight="1" x14ac:dyDescent="0.35">
      <c r="A4" s="237" t="s">
        <v>919</v>
      </c>
      <c r="B4" s="237" t="s">
        <v>337</v>
      </c>
      <c r="C4" s="238" t="s">
        <v>338</v>
      </c>
      <c r="D4" s="237" t="s">
        <v>139</v>
      </c>
      <c r="E4" s="237" t="s">
        <v>920</v>
      </c>
      <c r="F4" s="237" t="s">
        <v>340</v>
      </c>
      <c r="G4" s="237" t="s">
        <v>341</v>
      </c>
      <c r="H4" s="237" t="s">
        <v>342</v>
      </c>
      <c r="I4" s="215"/>
      <c r="J4" s="67"/>
      <c r="K4" s="215" t="s">
        <v>630</v>
      </c>
      <c r="L4" s="215"/>
      <c r="M4" s="219" t="s">
        <v>153</v>
      </c>
      <c r="N4" s="217" t="s">
        <v>344</v>
      </c>
      <c r="O4" s="215" t="s">
        <v>345</v>
      </c>
      <c r="P4" s="268"/>
      <c r="Q4" s="63" t="s">
        <v>917</v>
      </c>
      <c r="R4" s="63">
        <v>1.2</v>
      </c>
      <c r="S4" s="237" t="s">
        <v>346</v>
      </c>
      <c r="T4" s="237" t="s">
        <v>347</v>
      </c>
      <c r="U4" s="237" t="s">
        <v>348</v>
      </c>
      <c r="V4" s="237" t="s">
        <v>760</v>
      </c>
      <c r="W4" s="126"/>
      <c r="X4" s="201"/>
      <c r="Z4" s="201"/>
      <c r="AA4" s="125">
        <f>IF(OR(J4="Fail",ISBLANK(J4)),INDEX('Issue Code Table'!C:C,MATCH(N:N,'Issue Code Table'!A:A,0)),IF(M4="Critical",6,IF(M4="Significant",5,IF(M4="Moderate",3,2))))</f>
        <v>6</v>
      </c>
      <c r="AB4" s="201"/>
      <c r="AC4" s="201"/>
      <c r="AD4" s="201"/>
      <c r="AE4" s="201"/>
      <c r="AF4" s="201"/>
      <c r="AG4" s="201"/>
      <c r="AH4" s="201"/>
      <c r="AI4" s="267"/>
      <c r="AJ4" s="267"/>
      <c r="AK4" s="267"/>
      <c r="AL4" s="267"/>
      <c r="AM4" s="267"/>
      <c r="AN4" s="267"/>
      <c r="AO4" s="267"/>
    </row>
    <row r="5" spans="1:41" ht="198" customHeight="1" x14ac:dyDescent="0.35">
      <c r="A5" s="237" t="s">
        <v>921</v>
      </c>
      <c r="B5" s="237" t="s">
        <v>337</v>
      </c>
      <c r="C5" s="238" t="s">
        <v>338</v>
      </c>
      <c r="D5" s="237" t="s">
        <v>351</v>
      </c>
      <c r="E5" s="249" t="s">
        <v>922</v>
      </c>
      <c r="F5" s="237" t="s">
        <v>923</v>
      </c>
      <c r="G5" s="237" t="s">
        <v>924</v>
      </c>
      <c r="H5" s="237" t="s">
        <v>355</v>
      </c>
      <c r="I5" s="215"/>
      <c r="J5" s="67"/>
      <c r="K5" s="210" t="s">
        <v>356</v>
      </c>
      <c r="L5" s="215"/>
      <c r="M5" s="215" t="s">
        <v>153</v>
      </c>
      <c r="N5" s="217" t="s">
        <v>357</v>
      </c>
      <c r="O5" s="215" t="s">
        <v>358</v>
      </c>
      <c r="P5" s="268"/>
      <c r="Q5" s="63" t="s">
        <v>635</v>
      </c>
      <c r="R5" s="63" t="s">
        <v>925</v>
      </c>
      <c r="S5" s="237" t="s">
        <v>359</v>
      </c>
      <c r="T5" s="237" t="s">
        <v>926</v>
      </c>
      <c r="U5" s="237" t="s">
        <v>361</v>
      </c>
      <c r="V5" s="237" t="s">
        <v>362</v>
      </c>
      <c r="W5" s="126"/>
      <c r="X5" s="201"/>
      <c r="Z5" s="201"/>
      <c r="AA5" s="125">
        <f>IF(OR(J5="Fail",ISBLANK(J5)),INDEX('Issue Code Table'!C:C,MATCH(N:N,'Issue Code Table'!A:A,0)),IF(M5="Critical",6,IF(M5="Significant",5,IF(M5="Moderate",3,2))))</f>
        <v>5</v>
      </c>
      <c r="AB5" s="201"/>
      <c r="AC5" s="201"/>
      <c r="AD5" s="201"/>
      <c r="AE5" s="201"/>
      <c r="AF5" s="201"/>
      <c r="AG5" s="201"/>
      <c r="AH5" s="201"/>
      <c r="AI5" s="267"/>
      <c r="AJ5" s="267"/>
      <c r="AK5" s="267"/>
      <c r="AL5" s="267"/>
      <c r="AM5" s="267"/>
      <c r="AN5" s="267"/>
      <c r="AO5" s="267"/>
    </row>
    <row r="6" spans="1:41" ht="150.75" customHeight="1" x14ac:dyDescent="0.35">
      <c r="A6" s="237" t="s">
        <v>927</v>
      </c>
      <c r="B6" s="238" t="s">
        <v>337</v>
      </c>
      <c r="C6" s="238" t="s">
        <v>338</v>
      </c>
      <c r="D6" s="238" t="s">
        <v>351</v>
      </c>
      <c r="E6" s="249" t="s">
        <v>928</v>
      </c>
      <c r="F6" s="237" t="s">
        <v>929</v>
      </c>
      <c r="G6" s="237" t="s">
        <v>930</v>
      </c>
      <c r="H6" s="237" t="s">
        <v>355</v>
      </c>
      <c r="I6" s="215"/>
      <c r="J6" s="67"/>
      <c r="K6" s="210" t="s">
        <v>367</v>
      </c>
      <c r="L6" s="215"/>
      <c r="M6" s="215" t="s">
        <v>153</v>
      </c>
      <c r="N6" s="217" t="s">
        <v>357</v>
      </c>
      <c r="O6" s="215" t="s">
        <v>358</v>
      </c>
      <c r="P6" s="268"/>
      <c r="Q6" s="63" t="s">
        <v>635</v>
      </c>
      <c r="R6" s="63">
        <v>2.2000000000000002</v>
      </c>
      <c r="S6" s="237" t="s">
        <v>368</v>
      </c>
      <c r="T6" s="237" t="s">
        <v>931</v>
      </c>
      <c r="U6" s="237" t="s">
        <v>370</v>
      </c>
      <c r="V6" s="237" t="s">
        <v>371</v>
      </c>
      <c r="W6" s="126"/>
      <c r="X6" s="201"/>
      <c r="Z6" s="201"/>
      <c r="AA6" s="125">
        <f>IF(OR(J6="Fail",ISBLANK(J6)),INDEX('Issue Code Table'!C:C,MATCH(N:N,'Issue Code Table'!A:A,0)),IF(M6="Critical",6,IF(M6="Significant",5,IF(M6="Moderate",3,2))))</f>
        <v>5</v>
      </c>
      <c r="AB6" s="201"/>
      <c r="AC6" s="201"/>
      <c r="AD6" s="201"/>
      <c r="AE6" s="201"/>
      <c r="AF6" s="201"/>
      <c r="AG6" s="201"/>
      <c r="AH6" s="201"/>
      <c r="AI6" s="267"/>
      <c r="AJ6" s="267"/>
      <c r="AK6" s="267"/>
      <c r="AL6" s="267"/>
      <c r="AM6" s="267"/>
      <c r="AN6" s="267"/>
      <c r="AO6" s="267"/>
    </row>
    <row r="7" spans="1:41" ht="181.5" customHeight="1" x14ac:dyDescent="0.35">
      <c r="A7" s="237" t="s">
        <v>932</v>
      </c>
      <c r="B7" s="237" t="s">
        <v>382</v>
      </c>
      <c r="C7" s="238" t="s">
        <v>383</v>
      </c>
      <c r="D7" s="237" t="s">
        <v>351</v>
      </c>
      <c r="E7" s="249" t="s">
        <v>933</v>
      </c>
      <c r="F7" s="237" t="s">
        <v>934</v>
      </c>
      <c r="G7" s="237" t="s">
        <v>935</v>
      </c>
      <c r="H7" s="237" t="s">
        <v>355</v>
      </c>
      <c r="I7" s="215"/>
      <c r="J7" s="67"/>
      <c r="K7" s="210" t="s">
        <v>376</v>
      </c>
      <c r="L7" s="215"/>
      <c r="M7" s="215" t="s">
        <v>153</v>
      </c>
      <c r="N7" s="217" t="s">
        <v>224</v>
      </c>
      <c r="O7" s="215" t="s">
        <v>225</v>
      </c>
      <c r="P7" s="268"/>
      <c r="Q7" s="63" t="s">
        <v>635</v>
      </c>
      <c r="R7" s="63">
        <v>2.2999999999999998</v>
      </c>
      <c r="S7" s="237" t="s">
        <v>936</v>
      </c>
      <c r="T7" s="237" t="s">
        <v>937</v>
      </c>
      <c r="U7" s="237" t="s">
        <v>379</v>
      </c>
      <c r="V7" s="237" t="s">
        <v>380</v>
      </c>
      <c r="W7" s="126"/>
      <c r="X7" s="201"/>
      <c r="Z7" s="201"/>
      <c r="AA7" s="125">
        <f>IF(OR(J7="Fail",ISBLANK(J7)),INDEX('Issue Code Table'!C:C,MATCH(N:N,'Issue Code Table'!A:A,0)),IF(M7="Critical",6,IF(M7="Significant",5,IF(M7="Moderate",3,2))))</f>
        <v>5</v>
      </c>
      <c r="AB7" s="201"/>
      <c r="AC7" s="201"/>
      <c r="AD7" s="201"/>
      <c r="AE7" s="201"/>
      <c r="AF7" s="201"/>
      <c r="AG7" s="201"/>
      <c r="AH7" s="201"/>
      <c r="AI7" s="267"/>
      <c r="AJ7" s="267"/>
      <c r="AK7" s="267"/>
      <c r="AL7" s="267"/>
      <c r="AM7" s="267"/>
      <c r="AN7" s="267"/>
      <c r="AO7" s="267"/>
    </row>
    <row r="8" spans="1:41" ht="142.5" customHeight="1" x14ac:dyDescent="0.35">
      <c r="A8" s="237" t="s">
        <v>938</v>
      </c>
      <c r="B8" s="237" t="s">
        <v>337</v>
      </c>
      <c r="C8" s="238" t="s">
        <v>338</v>
      </c>
      <c r="D8" s="237" t="s">
        <v>139</v>
      </c>
      <c r="E8" s="249" t="s">
        <v>939</v>
      </c>
      <c r="F8" s="237" t="s">
        <v>940</v>
      </c>
      <c r="G8" s="237" t="s">
        <v>941</v>
      </c>
      <c r="H8" s="237" t="s">
        <v>942</v>
      </c>
      <c r="I8" s="215"/>
      <c r="J8" s="67"/>
      <c r="K8" s="210" t="s">
        <v>943</v>
      </c>
      <c r="L8" s="215"/>
      <c r="M8" s="215" t="s">
        <v>153</v>
      </c>
      <c r="N8" s="217" t="s">
        <v>388</v>
      </c>
      <c r="O8" s="215" t="s">
        <v>389</v>
      </c>
      <c r="P8" s="273"/>
      <c r="Q8" s="63" t="s">
        <v>635</v>
      </c>
      <c r="R8" s="63">
        <v>2.4</v>
      </c>
      <c r="S8" s="237" t="s">
        <v>944</v>
      </c>
      <c r="T8" s="237" t="s">
        <v>945</v>
      </c>
      <c r="U8" s="237" t="s">
        <v>392</v>
      </c>
      <c r="V8" s="237" t="s">
        <v>393</v>
      </c>
      <c r="W8" s="126"/>
      <c r="X8" s="267"/>
      <c r="Z8" s="267"/>
      <c r="AA8" s="125">
        <f>IF(OR(J8="Fail",ISBLANK(J8)),INDEX('Issue Code Table'!C:C,MATCH(N:N,'Issue Code Table'!A:A,0)),IF(M8="Critical",6,IF(M8="Significant",5,IF(M8="Moderate",3,2))))</f>
        <v>5</v>
      </c>
      <c r="AB8" s="267"/>
      <c r="AC8" s="267"/>
      <c r="AD8" s="267"/>
      <c r="AE8" s="267"/>
      <c r="AF8" s="267"/>
      <c r="AG8" s="267"/>
      <c r="AH8" s="267"/>
      <c r="AI8" s="267"/>
      <c r="AJ8" s="267"/>
      <c r="AK8" s="267"/>
      <c r="AL8" s="267"/>
      <c r="AM8" s="267"/>
      <c r="AN8" s="267"/>
      <c r="AO8" s="267"/>
    </row>
    <row r="9" spans="1:41" ht="161.25" customHeight="1" x14ac:dyDescent="0.35">
      <c r="A9" s="237" t="s">
        <v>946</v>
      </c>
      <c r="B9" s="237" t="s">
        <v>337</v>
      </c>
      <c r="C9" s="238" t="s">
        <v>338</v>
      </c>
      <c r="D9" s="237" t="s">
        <v>351</v>
      </c>
      <c r="E9" s="249" t="s">
        <v>947</v>
      </c>
      <c r="F9" s="237" t="s">
        <v>948</v>
      </c>
      <c r="G9" s="237" t="s">
        <v>949</v>
      </c>
      <c r="H9" s="237" t="s">
        <v>355</v>
      </c>
      <c r="I9" s="215"/>
      <c r="J9" s="67"/>
      <c r="K9" s="210" t="s">
        <v>398</v>
      </c>
      <c r="L9" s="215"/>
      <c r="M9" s="215" t="s">
        <v>153</v>
      </c>
      <c r="N9" s="217" t="s">
        <v>357</v>
      </c>
      <c r="O9" s="215" t="s">
        <v>358</v>
      </c>
      <c r="P9" s="268"/>
      <c r="Q9" s="63" t="s">
        <v>635</v>
      </c>
      <c r="R9" s="63">
        <v>2.5</v>
      </c>
      <c r="S9" s="237" t="s">
        <v>399</v>
      </c>
      <c r="T9" s="237" t="s">
        <v>950</v>
      </c>
      <c r="U9" s="237" t="s">
        <v>401</v>
      </c>
      <c r="V9" s="237" t="s">
        <v>402</v>
      </c>
      <c r="W9" s="126"/>
      <c r="X9" s="201"/>
      <c r="Z9" s="201"/>
      <c r="AA9" s="125">
        <f>IF(OR(J9="Fail",ISBLANK(J9)),INDEX('Issue Code Table'!C:C,MATCH(N:N,'Issue Code Table'!A:A,0)),IF(M9="Critical",6,IF(M9="Significant",5,IF(M9="Moderate",3,2))))</f>
        <v>5</v>
      </c>
      <c r="AB9" s="201"/>
      <c r="AC9" s="201"/>
      <c r="AD9" s="201"/>
      <c r="AE9" s="201"/>
      <c r="AF9" s="201"/>
      <c r="AG9" s="201"/>
      <c r="AH9" s="201"/>
      <c r="AI9" s="267"/>
      <c r="AJ9" s="267"/>
      <c r="AK9" s="267"/>
      <c r="AL9" s="267"/>
      <c r="AM9" s="267"/>
      <c r="AN9" s="267"/>
      <c r="AO9" s="267"/>
    </row>
    <row r="10" spans="1:41" ht="161.25" customHeight="1" x14ac:dyDescent="0.35">
      <c r="A10" s="237" t="s">
        <v>951</v>
      </c>
      <c r="B10" s="237" t="s">
        <v>337</v>
      </c>
      <c r="C10" s="238" t="s">
        <v>338</v>
      </c>
      <c r="D10" s="237" t="s">
        <v>351</v>
      </c>
      <c r="E10" s="249" t="s">
        <v>952</v>
      </c>
      <c r="F10" s="237" t="s">
        <v>953</v>
      </c>
      <c r="G10" s="237" t="s">
        <v>954</v>
      </c>
      <c r="H10" s="237" t="s">
        <v>355</v>
      </c>
      <c r="I10" s="215"/>
      <c r="J10" s="67"/>
      <c r="K10" s="210" t="s">
        <v>407</v>
      </c>
      <c r="L10" s="215"/>
      <c r="M10" s="215" t="s">
        <v>153</v>
      </c>
      <c r="N10" s="217" t="s">
        <v>408</v>
      </c>
      <c r="O10" s="215" t="s">
        <v>409</v>
      </c>
      <c r="P10" s="268"/>
      <c r="Q10" s="63" t="s">
        <v>635</v>
      </c>
      <c r="R10" s="63">
        <v>2.6</v>
      </c>
      <c r="S10" s="237" t="s">
        <v>410</v>
      </c>
      <c r="T10" s="237" t="s">
        <v>955</v>
      </c>
      <c r="U10" s="237" t="s">
        <v>412</v>
      </c>
      <c r="V10" s="237" t="s">
        <v>413</v>
      </c>
      <c r="W10" s="126"/>
      <c r="X10" s="201"/>
      <c r="Z10" s="201"/>
      <c r="AA10" s="125">
        <f>IF(OR(J10="Fail",ISBLANK(J10)),INDEX('Issue Code Table'!C:C,MATCH(N:N,'Issue Code Table'!A:A,0)),IF(M10="Critical",6,IF(M10="Significant",5,IF(M10="Moderate",3,2))))</f>
        <v>5</v>
      </c>
      <c r="AB10" s="201"/>
      <c r="AC10" s="201"/>
      <c r="AD10" s="201"/>
      <c r="AE10" s="201"/>
      <c r="AF10" s="201"/>
      <c r="AG10" s="201"/>
      <c r="AH10" s="201"/>
      <c r="AI10" s="267"/>
      <c r="AJ10" s="267"/>
      <c r="AK10" s="267"/>
      <c r="AL10" s="267"/>
      <c r="AM10" s="267"/>
      <c r="AN10" s="267"/>
      <c r="AO10" s="267"/>
    </row>
    <row r="11" spans="1:41" ht="161.25" customHeight="1" x14ac:dyDescent="0.35">
      <c r="A11" s="237" t="s">
        <v>956</v>
      </c>
      <c r="B11" s="237" t="s">
        <v>337</v>
      </c>
      <c r="C11" s="238" t="s">
        <v>338</v>
      </c>
      <c r="D11" s="237" t="s">
        <v>351</v>
      </c>
      <c r="E11" s="249" t="s">
        <v>957</v>
      </c>
      <c r="F11" s="237" t="s">
        <v>958</v>
      </c>
      <c r="G11" s="237" t="s">
        <v>959</v>
      </c>
      <c r="H11" s="237" t="s">
        <v>418</v>
      </c>
      <c r="I11" s="215"/>
      <c r="J11" s="67"/>
      <c r="K11" s="210" t="s">
        <v>419</v>
      </c>
      <c r="L11" s="215"/>
      <c r="M11" s="215" t="s">
        <v>153</v>
      </c>
      <c r="N11" s="217" t="s">
        <v>357</v>
      </c>
      <c r="O11" s="215" t="s">
        <v>358</v>
      </c>
      <c r="P11" s="268"/>
      <c r="Q11" s="63" t="s">
        <v>635</v>
      </c>
      <c r="R11" s="63">
        <v>2.7</v>
      </c>
      <c r="S11" s="237" t="s">
        <v>960</v>
      </c>
      <c r="T11" s="237" t="s">
        <v>961</v>
      </c>
      <c r="U11" s="237" t="s">
        <v>422</v>
      </c>
      <c r="V11" s="237" t="s">
        <v>423</v>
      </c>
      <c r="W11" s="126"/>
      <c r="X11" s="201"/>
      <c r="Z11" s="201"/>
      <c r="AA11" s="125">
        <f>IF(OR(J11="Fail",ISBLANK(J11)),INDEX('Issue Code Table'!C:C,MATCH(N:N,'Issue Code Table'!A:A,0)),IF(M11="Critical",6,IF(M11="Significant",5,IF(M11="Moderate",3,2))))</f>
        <v>5</v>
      </c>
      <c r="AB11" s="201"/>
      <c r="AC11" s="201"/>
      <c r="AD11" s="201"/>
      <c r="AE11" s="201"/>
      <c r="AF11" s="201"/>
      <c r="AG11" s="201"/>
      <c r="AH11" s="201"/>
      <c r="AI11" s="267"/>
      <c r="AJ11" s="267"/>
      <c r="AK11" s="267"/>
      <c r="AL11" s="267"/>
      <c r="AM11" s="267"/>
      <c r="AN11" s="267"/>
      <c r="AO11" s="267"/>
    </row>
    <row r="12" spans="1:41" ht="161.25" customHeight="1" x14ac:dyDescent="0.35">
      <c r="A12" s="237" t="s">
        <v>962</v>
      </c>
      <c r="B12" s="237" t="s">
        <v>382</v>
      </c>
      <c r="C12" s="238" t="s">
        <v>383</v>
      </c>
      <c r="D12" s="237" t="s">
        <v>351</v>
      </c>
      <c r="E12" s="249" t="s">
        <v>963</v>
      </c>
      <c r="F12" s="237" t="s">
        <v>964</v>
      </c>
      <c r="G12" s="237" t="s">
        <v>965</v>
      </c>
      <c r="H12" s="237" t="s">
        <v>355</v>
      </c>
      <c r="I12" s="215"/>
      <c r="J12" s="67"/>
      <c r="K12" s="210" t="s">
        <v>428</v>
      </c>
      <c r="L12" s="215"/>
      <c r="M12" s="215" t="s">
        <v>153</v>
      </c>
      <c r="N12" s="217" t="s">
        <v>357</v>
      </c>
      <c r="O12" s="215" t="s">
        <v>358</v>
      </c>
      <c r="P12" s="268"/>
      <c r="Q12" s="63" t="s">
        <v>635</v>
      </c>
      <c r="R12" s="63">
        <v>2.8</v>
      </c>
      <c r="S12" s="237" t="s">
        <v>429</v>
      </c>
      <c r="T12" s="237" t="s">
        <v>966</v>
      </c>
      <c r="U12" s="237" t="s">
        <v>431</v>
      </c>
      <c r="V12" s="237" t="s">
        <v>432</v>
      </c>
      <c r="W12" s="126"/>
      <c r="X12" s="201"/>
      <c r="Z12" s="201"/>
      <c r="AA12" s="125">
        <f>IF(OR(J12="Fail",ISBLANK(J12)),INDEX('Issue Code Table'!C:C,MATCH(N:N,'Issue Code Table'!A:A,0)),IF(M12="Critical",6,IF(M12="Significant",5,IF(M12="Moderate",3,2))))</f>
        <v>5</v>
      </c>
      <c r="AB12" s="201"/>
      <c r="AC12" s="201"/>
      <c r="AD12" s="201"/>
      <c r="AE12" s="201"/>
      <c r="AF12" s="201"/>
      <c r="AG12" s="201"/>
      <c r="AH12" s="201"/>
      <c r="AI12" s="267"/>
      <c r="AJ12" s="267"/>
      <c r="AK12" s="267"/>
      <c r="AL12" s="267"/>
      <c r="AM12" s="267"/>
      <c r="AN12" s="267"/>
      <c r="AO12" s="267"/>
    </row>
    <row r="13" spans="1:41" ht="161.25" customHeight="1" x14ac:dyDescent="0.35">
      <c r="A13" s="237" t="s">
        <v>967</v>
      </c>
      <c r="B13" s="237" t="s">
        <v>337</v>
      </c>
      <c r="C13" s="238" t="s">
        <v>338</v>
      </c>
      <c r="D13" s="237" t="s">
        <v>351</v>
      </c>
      <c r="E13" s="249" t="s">
        <v>968</v>
      </c>
      <c r="F13" s="237" t="s">
        <v>969</v>
      </c>
      <c r="G13" s="237" t="s">
        <v>970</v>
      </c>
      <c r="H13" s="237" t="s">
        <v>355</v>
      </c>
      <c r="I13" s="215"/>
      <c r="J13" s="67"/>
      <c r="K13" s="210" t="s">
        <v>437</v>
      </c>
      <c r="L13" s="215"/>
      <c r="M13" s="215" t="s">
        <v>153</v>
      </c>
      <c r="N13" s="217" t="s">
        <v>357</v>
      </c>
      <c r="O13" s="215" t="s">
        <v>358</v>
      </c>
      <c r="P13" s="268"/>
      <c r="Q13" s="63" t="s">
        <v>635</v>
      </c>
      <c r="R13" s="63">
        <v>2.9</v>
      </c>
      <c r="S13" s="237" t="s">
        <v>438</v>
      </c>
      <c r="T13" s="237" t="s">
        <v>971</v>
      </c>
      <c r="U13" s="237" t="s">
        <v>440</v>
      </c>
      <c r="V13" s="237" t="s">
        <v>441</v>
      </c>
      <c r="W13" s="126"/>
      <c r="X13" s="201"/>
      <c r="Z13" s="201"/>
      <c r="AA13" s="125">
        <f>IF(OR(J13="Fail",ISBLANK(J13)),INDEX('Issue Code Table'!C:C,MATCH(N:N,'Issue Code Table'!A:A,0)),IF(M13="Critical",6,IF(M13="Significant",5,IF(M13="Moderate",3,2))))</f>
        <v>5</v>
      </c>
      <c r="AB13" s="201"/>
      <c r="AC13" s="201"/>
      <c r="AD13" s="201"/>
      <c r="AE13" s="201"/>
      <c r="AF13" s="201"/>
      <c r="AG13" s="201"/>
      <c r="AH13" s="201"/>
      <c r="AI13" s="267"/>
      <c r="AJ13" s="267"/>
      <c r="AK13" s="267"/>
      <c r="AL13" s="267"/>
      <c r="AM13" s="267"/>
      <c r="AN13" s="267"/>
      <c r="AO13" s="267"/>
    </row>
    <row r="14" spans="1:41" ht="161.25" customHeight="1" x14ac:dyDescent="0.35">
      <c r="A14" s="237" t="s">
        <v>972</v>
      </c>
      <c r="B14" s="237" t="s">
        <v>337</v>
      </c>
      <c r="C14" s="238" t="s">
        <v>338</v>
      </c>
      <c r="D14" s="237" t="s">
        <v>139</v>
      </c>
      <c r="E14" s="237" t="s">
        <v>443</v>
      </c>
      <c r="F14" s="237" t="s">
        <v>973</v>
      </c>
      <c r="G14" s="237" t="s">
        <v>974</v>
      </c>
      <c r="H14" s="237" t="s">
        <v>446</v>
      </c>
      <c r="I14" s="215"/>
      <c r="J14" s="67"/>
      <c r="K14" s="210" t="s">
        <v>656</v>
      </c>
      <c r="L14" s="215"/>
      <c r="M14" s="215" t="s">
        <v>153</v>
      </c>
      <c r="N14" s="217" t="s">
        <v>388</v>
      </c>
      <c r="O14" s="215" t="s">
        <v>389</v>
      </c>
      <c r="P14" s="268"/>
      <c r="Q14" s="63" t="s">
        <v>635</v>
      </c>
      <c r="R14" s="77">
        <v>2.1</v>
      </c>
      <c r="S14" s="237" t="s">
        <v>975</v>
      </c>
      <c r="T14" s="237" t="s">
        <v>976</v>
      </c>
      <c r="U14" s="237" t="s">
        <v>450</v>
      </c>
      <c r="V14" s="237" t="s">
        <v>451</v>
      </c>
      <c r="W14" s="126"/>
      <c r="X14" s="201"/>
      <c r="Z14" s="201"/>
      <c r="AA14" s="125">
        <f>IF(OR(J14="Fail",ISBLANK(J14)),INDEX('Issue Code Table'!C:C,MATCH(N:N,'Issue Code Table'!A:A,0)),IF(M14="Critical",6,IF(M14="Significant",5,IF(M14="Moderate",3,2))))</f>
        <v>5</v>
      </c>
      <c r="AB14" s="201"/>
      <c r="AC14" s="201"/>
      <c r="AD14" s="201"/>
      <c r="AE14" s="201"/>
      <c r="AF14" s="201"/>
      <c r="AG14" s="201"/>
      <c r="AH14" s="201"/>
      <c r="AI14" s="267"/>
      <c r="AJ14" s="267"/>
      <c r="AK14" s="267"/>
      <c r="AL14" s="267"/>
      <c r="AM14" s="267"/>
      <c r="AN14" s="267"/>
      <c r="AO14" s="267"/>
    </row>
    <row r="15" spans="1:41" ht="161.25" customHeight="1" x14ac:dyDescent="0.35">
      <c r="A15" s="237" t="s">
        <v>977</v>
      </c>
      <c r="B15" s="237" t="s">
        <v>453</v>
      </c>
      <c r="C15" s="238" t="s">
        <v>454</v>
      </c>
      <c r="D15" s="237" t="s">
        <v>351</v>
      </c>
      <c r="E15" s="237" t="s">
        <v>658</v>
      </c>
      <c r="F15" s="237" t="s">
        <v>978</v>
      </c>
      <c r="G15" s="237" t="s">
        <v>979</v>
      </c>
      <c r="H15" s="237" t="s">
        <v>980</v>
      </c>
      <c r="I15" s="215"/>
      <c r="J15" s="67"/>
      <c r="K15" s="210" t="s">
        <v>662</v>
      </c>
      <c r="L15" s="215"/>
      <c r="M15" s="215" t="s">
        <v>244</v>
      </c>
      <c r="N15" s="217" t="s">
        <v>663</v>
      </c>
      <c r="O15" s="215" t="s">
        <v>664</v>
      </c>
      <c r="P15" s="268"/>
      <c r="Q15" s="63" t="s">
        <v>635</v>
      </c>
      <c r="R15" s="63">
        <v>2.11</v>
      </c>
      <c r="S15" s="237" t="s">
        <v>665</v>
      </c>
      <c r="T15" s="237" t="s">
        <v>981</v>
      </c>
      <c r="U15" s="237" t="s">
        <v>667</v>
      </c>
      <c r="V15" s="237"/>
      <c r="W15" s="126"/>
      <c r="X15" s="201"/>
      <c r="Z15" s="201"/>
      <c r="AA15" s="125">
        <f>IF(OR(J15="Fail",ISBLANK(J15)),INDEX('Issue Code Table'!C:C,MATCH(N:N,'Issue Code Table'!A:A,0)),IF(M15="Critical",6,IF(M15="Significant",5,IF(M15="Moderate",3,2))))</f>
        <v>3</v>
      </c>
      <c r="AB15" s="201"/>
      <c r="AC15" s="201"/>
      <c r="AD15" s="201"/>
      <c r="AE15" s="201"/>
      <c r="AF15" s="201"/>
      <c r="AG15" s="201"/>
      <c r="AH15" s="201"/>
      <c r="AI15" s="267"/>
      <c r="AJ15" s="267"/>
      <c r="AK15" s="267"/>
      <c r="AL15" s="267"/>
      <c r="AM15" s="267"/>
      <c r="AN15" s="267"/>
      <c r="AO15" s="267"/>
    </row>
    <row r="16" spans="1:41" ht="161.25" customHeight="1" x14ac:dyDescent="0.35">
      <c r="A16" s="237" t="s">
        <v>982</v>
      </c>
      <c r="B16" s="237" t="s">
        <v>453</v>
      </c>
      <c r="C16" s="238" t="s">
        <v>454</v>
      </c>
      <c r="D16" s="237" t="s">
        <v>351</v>
      </c>
      <c r="E16" s="237" t="s">
        <v>455</v>
      </c>
      <c r="F16" s="237" t="s">
        <v>456</v>
      </c>
      <c r="G16" s="237" t="s">
        <v>983</v>
      </c>
      <c r="H16" s="237" t="s">
        <v>984</v>
      </c>
      <c r="I16" s="215"/>
      <c r="J16" s="67"/>
      <c r="K16" s="210" t="s">
        <v>459</v>
      </c>
      <c r="L16" s="215"/>
      <c r="M16" s="215" t="s">
        <v>153</v>
      </c>
      <c r="N16" s="217" t="s">
        <v>460</v>
      </c>
      <c r="O16" s="215" t="s">
        <v>461</v>
      </c>
      <c r="P16" s="268"/>
      <c r="Q16" s="63" t="s">
        <v>635</v>
      </c>
      <c r="R16" s="63">
        <v>2.12</v>
      </c>
      <c r="S16" s="237" t="s">
        <v>462</v>
      </c>
      <c r="T16" s="237" t="s">
        <v>985</v>
      </c>
      <c r="U16" s="237" t="s">
        <v>464</v>
      </c>
      <c r="V16" s="237" t="s">
        <v>451</v>
      </c>
      <c r="W16" s="126"/>
      <c r="X16" s="201"/>
      <c r="Z16" s="201"/>
      <c r="AA16" s="125">
        <f>IF(OR(J16="Fail",ISBLANK(J16)),INDEX('Issue Code Table'!C:C,MATCH(N:N,'Issue Code Table'!A:A,0)),IF(M16="Critical",6,IF(M16="Significant",5,IF(M16="Moderate",3,2))))</f>
        <v>5</v>
      </c>
      <c r="AB16" s="201"/>
      <c r="AC16" s="201"/>
      <c r="AD16" s="201"/>
      <c r="AE16" s="201"/>
      <c r="AF16" s="201"/>
      <c r="AG16" s="201"/>
      <c r="AH16" s="201"/>
      <c r="AI16" s="267"/>
      <c r="AJ16" s="267"/>
      <c r="AK16" s="267"/>
      <c r="AL16" s="267"/>
      <c r="AM16" s="267"/>
      <c r="AN16" s="267"/>
      <c r="AO16" s="267"/>
    </row>
    <row r="17" spans="1:27" ht="161.25" customHeight="1" x14ac:dyDescent="0.35">
      <c r="A17" s="237" t="s">
        <v>986</v>
      </c>
      <c r="B17" s="237" t="s">
        <v>148</v>
      </c>
      <c r="C17" s="238" t="s">
        <v>149</v>
      </c>
      <c r="D17" s="237" t="s">
        <v>139</v>
      </c>
      <c r="E17" s="237" t="s">
        <v>466</v>
      </c>
      <c r="F17" s="237" t="s">
        <v>987</v>
      </c>
      <c r="G17" s="237" t="s">
        <v>988</v>
      </c>
      <c r="H17" s="237" t="s">
        <v>989</v>
      </c>
      <c r="I17" s="215"/>
      <c r="J17" s="67"/>
      <c r="K17" s="210" t="s">
        <v>673</v>
      </c>
      <c r="L17" s="215"/>
      <c r="M17" s="215" t="s">
        <v>153</v>
      </c>
      <c r="N17" s="217" t="s">
        <v>471</v>
      </c>
      <c r="O17" s="215" t="s">
        <v>472</v>
      </c>
      <c r="P17" s="268"/>
      <c r="Q17" s="63" t="s">
        <v>635</v>
      </c>
      <c r="R17" s="63">
        <v>2.13</v>
      </c>
      <c r="S17" s="237" t="s">
        <v>473</v>
      </c>
      <c r="T17" s="237" t="s">
        <v>990</v>
      </c>
      <c r="U17" s="237" t="s">
        <v>475</v>
      </c>
      <c r="V17" s="237" t="s">
        <v>476</v>
      </c>
      <c r="W17" s="126"/>
      <c r="X17" s="201"/>
      <c r="Z17" s="201"/>
      <c r="AA17" s="125">
        <f>IF(OR(J17="Fail",ISBLANK(J17)),INDEX('Issue Code Table'!C:C,MATCH(N:N,'Issue Code Table'!A:A,0)),IF(M17="Critical",6,IF(M17="Significant",5,IF(M17="Moderate",3,2))))</f>
        <v>6</v>
      </c>
    </row>
    <row r="18" spans="1:27" ht="161.25" customHeight="1" x14ac:dyDescent="0.35">
      <c r="A18" s="237" t="s">
        <v>991</v>
      </c>
      <c r="B18" s="237" t="s">
        <v>337</v>
      </c>
      <c r="C18" s="238" t="s">
        <v>338</v>
      </c>
      <c r="D18" s="237" t="s">
        <v>139</v>
      </c>
      <c r="E18" s="237" t="s">
        <v>478</v>
      </c>
      <c r="F18" s="237" t="s">
        <v>992</v>
      </c>
      <c r="G18" s="237" t="s">
        <v>993</v>
      </c>
      <c r="H18" s="237" t="s">
        <v>677</v>
      </c>
      <c r="I18" s="215"/>
      <c r="J18" s="67"/>
      <c r="K18" s="210" t="s">
        <v>678</v>
      </c>
      <c r="L18" s="215"/>
      <c r="M18" s="215" t="s">
        <v>153</v>
      </c>
      <c r="N18" s="217" t="s">
        <v>471</v>
      </c>
      <c r="O18" s="215" t="s">
        <v>472</v>
      </c>
      <c r="P18" s="268"/>
      <c r="Q18" s="63" t="s">
        <v>635</v>
      </c>
      <c r="R18" s="63">
        <v>2.14</v>
      </c>
      <c r="S18" s="237" t="s">
        <v>994</v>
      </c>
      <c r="T18" s="237" t="s">
        <v>995</v>
      </c>
      <c r="U18" s="237" t="s">
        <v>484</v>
      </c>
      <c r="V18" s="237" t="s">
        <v>476</v>
      </c>
      <c r="W18" s="126"/>
      <c r="X18" s="201"/>
      <c r="Z18" s="201"/>
      <c r="AA18" s="125">
        <f>IF(OR(J18="Fail",ISBLANK(J18)),INDEX('Issue Code Table'!C:C,MATCH(N:N,'Issue Code Table'!A:A,0)),IF(M18="Critical",6,IF(M18="Significant",5,IF(M18="Moderate",3,2))))</f>
        <v>6</v>
      </c>
    </row>
    <row r="19" spans="1:27" ht="159" customHeight="1" x14ac:dyDescent="0.35">
      <c r="A19" s="237" t="s">
        <v>996</v>
      </c>
      <c r="B19" s="237" t="s">
        <v>337</v>
      </c>
      <c r="C19" s="238" t="s">
        <v>338</v>
      </c>
      <c r="D19" s="237" t="s">
        <v>139</v>
      </c>
      <c r="E19" s="249" t="s">
        <v>997</v>
      </c>
      <c r="F19" s="237" t="s">
        <v>998</v>
      </c>
      <c r="G19" s="237" t="s">
        <v>999</v>
      </c>
      <c r="H19" s="237" t="s">
        <v>942</v>
      </c>
      <c r="I19" s="215"/>
      <c r="J19" s="67"/>
      <c r="K19" s="210" t="s">
        <v>490</v>
      </c>
      <c r="L19" s="215"/>
      <c r="M19" s="215" t="s">
        <v>153</v>
      </c>
      <c r="N19" s="217" t="s">
        <v>388</v>
      </c>
      <c r="O19" s="215" t="s">
        <v>389</v>
      </c>
      <c r="P19" s="268"/>
      <c r="Q19" s="63" t="s">
        <v>635</v>
      </c>
      <c r="R19" s="63">
        <v>2.15</v>
      </c>
      <c r="S19" s="237" t="s">
        <v>1000</v>
      </c>
      <c r="T19" s="237" t="s">
        <v>1001</v>
      </c>
      <c r="U19" s="237" t="s">
        <v>493</v>
      </c>
      <c r="V19" s="237" t="s">
        <v>494</v>
      </c>
      <c r="W19" s="126"/>
      <c r="X19" s="201"/>
      <c r="Z19" s="201"/>
      <c r="AA19" s="125">
        <f>IF(OR(J19="Fail",ISBLANK(J19)),INDEX('Issue Code Table'!C:C,MATCH(N:N,'Issue Code Table'!A:A,0)),IF(M19="Critical",6,IF(M19="Significant",5,IF(M19="Moderate",3,2))))</f>
        <v>5</v>
      </c>
    </row>
    <row r="20" spans="1:27" ht="197.25" customHeight="1" x14ac:dyDescent="0.35">
      <c r="A20" s="237" t="s">
        <v>1002</v>
      </c>
      <c r="B20" s="237" t="s">
        <v>288</v>
      </c>
      <c r="C20" s="238" t="s">
        <v>289</v>
      </c>
      <c r="D20" s="237" t="s">
        <v>351</v>
      </c>
      <c r="E20" s="249" t="s">
        <v>1003</v>
      </c>
      <c r="F20" s="237" t="s">
        <v>1004</v>
      </c>
      <c r="G20" s="237" t="s">
        <v>1005</v>
      </c>
      <c r="H20" s="237" t="s">
        <v>685</v>
      </c>
      <c r="I20" s="215"/>
      <c r="J20" s="67"/>
      <c r="K20" s="210" t="s">
        <v>686</v>
      </c>
      <c r="L20" s="215"/>
      <c r="M20" s="215" t="s">
        <v>162</v>
      </c>
      <c r="N20" s="217" t="s">
        <v>687</v>
      </c>
      <c r="O20" s="215" t="s">
        <v>688</v>
      </c>
      <c r="P20" s="268"/>
      <c r="Q20" s="63" t="s">
        <v>635</v>
      </c>
      <c r="R20" s="63">
        <v>2.16</v>
      </c>
      <c r="S20" s="237" t="s">
        <v>1006</v>
      </c>
      <c r="T20" s="249" t="s">
        <v>1007</v>
      </c>
      <c r="U20" s="237" t="s">
        <v>507</v>
      </c>
      <c r="V20" s="237"/>
      <c r="W20" s="126"/>
      <c r="X20" s="201"/>
      <c r="Z20" s="201"/>
      <c r="AA20" s="125">
        <f>IF(OR(J20="Fail",ISBLANK(J20)),INDEX('Issue Code Table'!C:C,MATCH(N:N,'Issue Code Table'!A:A,0)),IF(M20="Critical",6,IF(M20="Significant",5,IF(M20="Moderate",3,2))))</f>
        <v>4</v>
      </c>
    </row>
    <row r="21" spans="1:27" ht="158.25" customHeight="1" x14ac:dyDescent="0.35">
      <c r="A21" s="237" t="s">
        <v>1008</v>
      </c>
      <c r="B21" s="237" t="s">
        <v>148</v>
      </c>
      <c r="C21" s="238" t="s">
        <v>149</v>
      </c>
      <c r="D21" s="237" t="s">
        <v>351</v>
      </c>
      <c r="E21" s="237" t="s">
        <v>692</v>
      </c>
      <c r="F21" s="237" t="s">
        <v>1009</v>
      </c>
      <c r="G21" s="237" t="s">
        <v>1010</v>
      </c>
      <c r="H21" s="237" t="s">
        <v>695</v>
      </c>
      <c r="I21" s="215"/>
      <c r="J21" s="67"/>
      <c r="K21" s="210" t="s">
        <v>696</v>
      </c>
      <c r="L21" s="215"/>
      <c r="M21" s="215" t="s">
        <v>153</v>
      </c>
      <c r="N21" s="217" t="s">
        <v>503</v>
      </c>
      <c r="O21" s="215" t="s">
        <v>697</v>
      </c>
      <c r="P21" s="268"/>
      <c r="Q21" s="63" t="s">
        <v>635</v>
      </c>
      <c r="R21" s="63">
        <v>2.17</v>
      </c>
      <c r="S21" s="237" t="s">
        <v>1011</v>
      </c>
      <c r="T21" s="237" t="s">
        <v>1012</v>
      </c>
      <c r="U21" s="237" t="s">
        <v>699</v>
      </c>
      <c r="V21" s="237" t="s">
        <v>476</v>
      </c>
      <c r="W21" s="126"/>
      <c r="X21" s="201"/>
      <c r="Z21" s="201"/>
      <c r="AA21" s="125">
        <f>IF(OR(J21="Fail",ISBLANK(J21)),INDEX('Issue Code Table'!C:C,MATCH(N:N,'Issue Code Table'!A:A,0)),IF(M21="Critical",6,IF(M21="Significant",5,IF(M21="Moderate",3,2))))</f>
        <v>6</v>
      </c>
    </row>
    <row r="22" spans="1:27" ht="139.5" customHeight="1" x14ac:dyDescent="0.35">
      <c r="A22" s="237" t="s">
        <v>1013</v>
      </c>
      <c r="B22" s="258" t="s">
        <v>166</v>
      </c>
      <c r="C22" s="259" t="s">
        <v>496</v>
      </c>
      <c r="D22" s="237" t="s">
        <v>351</v>
      </c>
      <c r="E22" s="237" t="s">
        <v>497</v>
      </c>
      <c r="F22" s="237" t="s">
        <v>1014</v>
      </c>
      <c r="G22" s="237" t="s">
        <v>1015</v>
      </c>
      <c r="H22" s="237" t="s">
        <v>1016</v>
      </c>
      <c r="I22" s="215"/>
      <c r="J22" s="67"/>
      <c r="K22" s="210" t="s">
        <v>501</v>
      </c>
      <c r="L22" s="215"/>
      <c r="M22" s="215" t="s">
        <v>153</v>
      </c>
      <c r="N22" s="217" t="s">
        <v>503</v>
      </c>
      <c r="O22" s="215" t="s">
        <v>504</v>
      </c>
      <c r="P22" s="268"/>
      <c r="Q22" s="63" t="s">
        <v>1017</v>
      </c>
      <c r="R22" s="63" t="s">
        <v>1018</v>
      </c>
      <c r="S22" s="237" t="s">
        <v>505</v>
      </c>
      <c r="T22" s="237" t="s">
        <v>1019</v>
      </c>
      <c r="U22" s="237" t="s">
        <v>1020</v>
      </c>
      <c r="V22" s="237" t="s">
        <v>704</v>
      </c>
      <c r="W22" s="126"/>
      <c r="X22" s="201"/>
      <c r="Z22" s="201"/>
      <c r="AA22" s="125">
        <f>IF(OR(J22="Fail",ISBLANK(J22)),INDEX('Issue Code Table'!C:C,MATCH(N:N,'Issue Code Table'!A:A,0)),IF(M22="Critical",6,IF(M22="Significant",5,IF(M22="Moderate",3,2))))</f>
        <v>6</v>
      </c>
    </row>
    <row r="23" spans="1:27" ht="147" customHeight="1" x14ac:dyDescent="0.35">
      <c r="A23" s="237" t="s">
        <v>1021</v>
      </c>
      <c r="B23" s="237" t="s">
        <v>382</v>
      </c>
      <c r="C23" s="240" t="s">
        <v>383</v>
      </c>
      <c r="D23" s="237" t="s">
        <v>351</v>
      </c>
      <c r="E23" s="237" t="s">
        <v>510</v>
      </c>
      <c r="F23" s="237" t="s">
        <v>1022</v>
      </c>
      <c r="G23" s="237" t="s">
        <v>1023</v>
      </c>
      <c r="H23" s="237" t="s">
        <v>1024</v>
      </c>
      <c r="I23" s="215"/>
      <c r="J23" s="67"/>
      <c r="K23" s="215" t="s">
        <v>514</v>
      </c>
      <c r="L23" s="215"/>
      <c r="M23" s="215" t="s">
        <v>153</v>
      </c>
      <c r="N23" s="217" t="s">
        <v>515</v>
      </c>
      <c r="O23" s="215" t="s">
        <v>516</v>
      </c>
      <c r="P23" s="268"/>
      <c r="Q23" s="63" t="s">
        <v>1017</v>
      </c>
      <c r="R23" s="228" t="s">
        <v>1025</v>
      </c>
      <c r="S23" s="237" t="s">
        <v>1026</v>
      </c>
      <c r="T23" s="237" t="s">
        <v>1027</v>
      </c>
      <c r="U23" s="237" t="s">
        <v>519</v>
      </c>
      <c r="V23" s="237" t="s">
        <v>476</v>
      </c>
      <c r="W23" s="126"/>
      <c r="X23" s="201"/>
      <c r="Z23" s="201"/>
      <c r="AA23" s="125">
        <f>IF(OR(J23="Fail",ISBLANK(J23)),INDEX('Issue Code Table'!C:C,MATCH(N:N,'Issue Code Table'!A:A,0)),IF(M23="Critical",6,IF(M23="Significant",5,IF(M23="Moderate",3,2))))</f>
        <v>5</v>
      </c>
    </row>
    <row r="24" spans="1:27" ht="146.25" customHeight="1" x14ac:dyDescent="0.35">
      <c r="A24" s="237" t="s">
        <v>1028</v>
      </c>
      <c r="B24" s="237" t="s">
        <v>148</v>
      </c>
      <c r="C24" s="240" t="s">
        <v>149</v>
      </c>
      <c r="D24" s="237" t="s">
        <v>351</v>
      </c>
      <c r="E24" s="237" t="s">
        <v>521</v>
      </c>
      <c r="F24" s="237" t="s">
        <v>522</v>
      </c>
      <c r="G24" s="237" t="s">
        <v>1029</v>
      </c>
      <c r="H24" s="237" t="s">
        <v>524</v>
      </c>
      <c r="I24" s="215"/>
      <c r="J24" s="67"/>
      <c r="K24" s="215" t="s">
        <v>709</v>
      </c>
      <c r="L24" s="215"/>
      <c r="M24" s="215" t="s">
        <v>153</v>
      </c>
      <c r="N24" s="217" t="s">
        <v>526</v>
      </c>
      <c r="O24" s="215" t="s">
        <v>527</v>
      </c>
      <c r="P24" s="268"/>
      <c r="Q24" s="63" t="s">
        <v>1017</v>
      </c>
      <c r="R24" s="63" t="s">
        <v>1030</v>
      </c>
      <c r="S24" s="237" t="s">
        <v>528</v>
      </c>
      <c r="T24" s="237" t="s">
        <v>1031</v>
      </c>
      <c r="U24" s="237" t="s">
        <v>530</v>
      </c>
      <c r="V24" s="237" t="s">
        <v>531</v>
      </c>
      <c r="W24" s="126"/>
      <c r="X24" s="201"/>
      <c r="Z24" s="201"/>
      <c r="AA24" s="125">
        <f>IF(OR(J24="Fail",ISBLANK(J24)),INDEX('Issue Code Table'!C:C,MATCH(N:N,'Issue Code Table'!A:A,0)),IF(M24="Critical",6,IF(M24="Significant",5,IF(M24="Moderate",3,2))))</f>
        <v>5</v>
      </c>
    </row>
    <row r="25" spans="1:27" ht="240.75" customHeight="1" x14ac:dyDescent="0.35">
      <c r="A25" s="237" t="s">
        <v>1032</v>
      </c>
      <c r="B25" s="237" t="s">
        <v>148</v>
      </c>
      <c r="C25" s="240" t="s">
        <v>149</v>
      </c>
      <c r="D25" s="237" t="s">
        <v>351</v>
      </c>
      <c r="E25" s="237" t="s">
        <v>712</v>
      </c>
      <c r="F25" s="237" t="s">
        <v>1033</v>
      </c>
      <c r="G25" s="237" t="s">
        <v>810</v>
      </c>
      <c r="H25" s="237" t="s">
        <v>715</v>
      </c>
      <c r="I25" s="215"/>
      <c r="J25" s="67"/>
      <c r="K25" s="215" t="s">
        <v>811</v>
      </c>
      <c r="L25" s="215"/>
      <c r="M25" s="215" t="s">
        <v>153</v>
      </c>
      <c r="N25" s="217" t="s">
        <v>503</v>
      </c>
      <c r="O25" s="215" t="s">
        <v>697</v>
      </c>
      <c r="P25" s="268"/>
      <c r="Q25" s="63" t="s">
        <v>1017</v>
      </c>
      <c r="R25" s="63" t="s">
        <v>1034</v>
      </c>
      <c r="S25" s="237" t="s">
        <v>717</v>
      </c>
      <c r="T25" s="237" t="s">
        <v>1035</v>
      </c>
      <c r="U25" s="237" t="s">
        <v>719</v>
      </c>
      <c r="V25" s="237" t="s">
        <v>553</v>
      </c>
      <c r="W25" s="126"/>
      <c r="X25" s="201"/>
      <c r="Z25" s="201"/>
      <c r="AA25" s="125">
        <f>IF(OR(J25="Fail",ISBLANK(J25)),INDEX('Issue Code Table'!C:C,MATCH(N:N,'Issue Code Table'!A:A,0)),IF(M25="Critical",6,IF(M25="Significant",5,IF(M25="Moderate",3,2))))</f>
        <v>6</v>
      </c>
    </row>
    <row r="26" spans="1:27" ht="240.75" customHeight="1" x14ac:dyDescent="0.35">
      <c r="A26" s="237" t="s">
        <v>1036</v>
      </c>
      <c r="B26" s="237" t="s">
        <v>382</v>
      </c>
      <c r="C26" s="240" t="s">
        <v>383</v>
      </c>
      <c r="D26" s="237" t="s">
        <v>139</v>
      </c>
      <c r="E26" s="237" t="s">
        <v>814</v>
      </c>
      <c r="F26" s="237" t="s">
        <v>1037</v>
      </c>
      <c r="G26" s="237" t="s">
        <v>1038</v>
      </c>
      <c r="H26" s="237" t="s">
        <v>817</v>
      </c>
      <c r="I26" s="215"/>
      <c r="J26" s="67"/>
      <c r="K26" s="215" t="s">
        <v>818</v>
      </c>
      <c r="L26" s="215"/>
      <c r="M26" s="215" t="s">
        <v>153</v>
      </c>
      <c r="N26" s="217" t="s">
        <v>224</v>
      </c>
      <c r="O26" s="215" t="s">
        <v>225</v>
      </c>
      <c r="P26" s="268"/>
      <c r="Q26" s="63" t="s">
        <v>1017</v>
      </c>
      <c r="R26" s="63" t="s">
        <v>1039</v>
      </c>
      <c r="S26" s="237" t="s">
        <v>1040</v>
      </c>
      <c r="T26" s="237" t="s">
        <v>820</v>
      </c>
      <c r="U26" s="237" t="s">
        <v>821</v>
      </c>
      <c r="V26" s="237" t="s">
        <v>822</v>
      </c>
      <c r="W26" s="126"/>
      <c r="X26" s="201"/>
      <c r="Z26" s="201"/>
      <c r="AA26" s="125">
        <f>IF(OR(J26="Fail",ISBLANK(J26)),INDEX('Issue Code Table'!C:C,MATCH(N:N,'Issue Code Table'!A:A,0)),IF(M26="Critical",6,IF(M26="Significant",5,IF(M26="Moderate",3,2))))</f>
        <v>5</v>
      </c>
    </row>
    <row r="27" spans="1:27" ht="240.75" customHeight="1" x14ac:dyDescent="0.35">
      <c r="A27" s="237" t="s">
        <v>1041</v>
      </c>
      <c r="B27" s="237" t="s">
        <v>382</v>
      </c>
      <c r="C27" s="240" t="s">
        <v>383</v>
      </c>
      <c r="D27" s="237" t="s">
        <v>139</v>
      </c>
      <c r="E27" s="237" t="s">
        <v>824</v>
      </c>
      <c r="F27" s="237" t="s">
        <v>1042</v>
      </c>
      <c r="G27" s="237" t="s">
        <v>1038</v>
      </c>
      <c r="H27" s="237" t="s">
        <v>826</v>
      </c>
      <c r="I27" s="215"/>
      <c r="J27" s="67"/>
      <c r="K27" s="215" t="s">
        <v>827</v>
      </c>
      <c r="L27" s="215"/>
      <c r="M27" s="215" t="s">
        <v>153</v>
      </c>
      <c r="N27" s="217" t="s">
        <v>224</v>
      </c>
      <c r="O27" s="215" t="s">
        <v>225</v>
      </c>
      <c r="P27" s="268"/>
      <c r="Q27" s="63" t="s">
        <v>1017</v>
      </c>
      <c r="R27" s="63" t="s">
        <v>1043</v>
      </c>
      <c r="S27" s="237" t="s">
        <v>1040</v>
      </c>
      <c r="T27" s="237" t="s">
        <v>828</v>
      </c>
      <c r="U27" s="237" t="s">
        <v>829</v>
      </c>
      <c r="V27" s="237" t="s">
        <v>822</v>
      </c>
      <c r="W27" s="126"/>
      <c r="X27" s="201"/>
      <c r="Z27" s="201"/>
      <c r="AA27" s="125">
        <f>IF(OR(J27="Fail",ISBLANK(J27)),INDEX('Issue Code Table'!C:C,MATCH(N:N,'Issue Code Table'!A:A,0)),IF(M27="Critical",6,IF(M27="Significant",5,IF(M27="Moderate",3,2))))</f>
        <v>5</v>
      </c>
    </row>
    <row r="28" spans="1:27" ht="240.75" customHeight="1" x14ac:dyDescent="0.35">
      <c r="A28" s="237" t="s">
        <v>1044</v>
      </c>
      <c r="B28" s="237" t="s">
        <v>382</v>
      </c>
      <c r="C28" s="240" t="s">
        <v>383</v>
      </c>
      <c r="D28" s="237" t="s">
        <v>139</v>
      </c>
      <c r="E28" s="237" t="s">
        <v>831</v>
      </c>
      <c r="F28" s="237" t="s">
        <v>1045</v>
      </c>
      <c r="G28" s="237" t="s">
        <v>1038</v>
      </c>
      <c r="H28" s="237" t="s">
        <v>833</v>
      </c>
      <c r="I28" s="215"/>
      <c r="J28" s="67"/>
      <c r="K28" s="215" t="s">
        <v>834</v>
      </c>
      <c r="L28" s="215"/>
      <c r="M28" s="215" t="s">
        <v>153</v>
      </c>
      <c r="N28" s="217" t="s">
        <v>224</v>
      </c>
      <c r="O28" s="215" t="s">
        <v>225</v>
      </c>
      <c r="P28" s="268"/>
      <c r="Q28" s="63" t="s">
        <v>1017</v>
      </c>
      <c r="R28" s="63" t="s">
        <v>1046</v>
      </c>
      <c r="S28" s="237" t="s">
        <v>1040</v>
      </c>
      <c r="T28" s="237" t="s">
        <v>835</v>
      </c>
      <c r="U28" s="237" t="s">
        <v>836</v>
      </c>
      <c r="V28" s="237" t="s">
        <v>822</v>
      </c>
      <c r="W28" s="126"/>
      <c r="X28" s="201"/>
      <c r="Z28" s="201"/>
      <c r="AA28" s="125">
        <f>IF(OR(J28="Fail",ISBLANK(J28)),INDEX('Issue Code Table'!C:C,MATCH(N:N,'Issue Code Table'!A:A,0)),IF(M28="Critical",6,IF(M28="Significant",5,IF(M28="Moderate",3,2))))</f>
        <v>5</v>
      </c>
    </row>
    <row r="29" spans="1:27" ht="240.75" customHeight="1" x14ac:dyDescent="0.35">
      <c r="A29" s="237" t="s">
        <v>1047</v>
      </c>
      <c r="B29" s="237" t="s">
        <v>219</v>
      </c>
      <c r="C29" s="240" t="s">
        <v>220</v>
      </c>
      <c r="D29" s="237" t="s">
        <v>351</v>
      </c>
      <c r="E29" s="237" t="s">
        <v>838</v>
      </c>
      <c r="F29" s="237" t="s">
        <v>1048</v>
      </c>
      <c r="G29" s="237" t="s">
        <v>1049</v>
      </c>
      <c r="H29" s="237" t="s">
        <v>841</v>
      </c>
      <c r="I29" s="215"/>
      <c r="J29" s="67"/>
      <c r="K29" s="215" t="s">
        <v>842</v>
      </c>
      <c r="L29" s="215"/>
      <c r="M29" s="215" t="s">
        <v>153</v>
      </c>
      <c r="N29" s="217" t="s">
        <v>224</v>
      </c>
      <c r="O29" s="215" t="s">
        <v>225</v>
      </c>
      <c r="P29" s="268"/>
      <c r="Q29" s="63" t="s">
        <v>1017</v>
      </c>
      <c r="R29" s="63" t="s">
        <v>1050</v>
      </c>
      <c r="S29" s="237" t="s">
        <v>1051</v>
      </c>
      <c r="T29" s="237" t="s">
        <v>1052</v>
      </c>
      <c r="U29" s="237" t="s">
        <v>845</v>
      </c>
      <c r="V29" s="237" t="s">
        <v>846</v>
      </c>
      <c r="W29" s="126"/>
      <c r="X29" s="201"/>
      <c r="Z29" s="201"/>
      <c r="AA29" s="125">
        <f>IF(OR(J29="Fail",ISBLANK(J29)),INDEX('Issue Code Table'!C:C,MATCH(N:N,'Issue Code Table'!A:A,0)),IF(M29="Critical",6,IF(M29="Significant",5,IF(M29="Moderate",3,2))))</f>
        <v>5</v>
      </c>
    </row>
    <row r="30" spans="1:27" ht="240.75" customHeight="1" x14ac:dyDescent="0.35">
      <c r="A30" s="237" t="s">
        <v>1053</v>
      </c>
      <c r="B30" s="237" t="s">
        <v>219</v>
      </c>
      <c r="C30" s="240" t="s">
        <v>220</v>
      </c>
      <c r="D30" s="237" t="s">
        <v>351</v>
      </c>
      <c r="E30" s="237" t="s">
        <v>848</v>
      </c>
      <c r="F30" s="237" t="s">
        <v>1054</v>
      </c>
      <c r="G30" s="237" t="s">
        <v>1055</v>
      </c>
      <c r="H30" s="237" t="s">
        <v>841</v>
      </c>
      <c r="I30" s="215"/>
      <c r="J30" s="67"/>
      <c r="K30" s="215" t="s">
        <v>851</v>
      </c>
      <c r="L30" s="215"/>
      <c r="M30" s="215" t="s">
        <v>153</v>
      </c>
      <c r="N30" s="217" t="s">
        <v>224</v>
      </c>
      <c r="O30" s="215" t="s">
        <v>225</v>
      </c>
      <c r="P30" s="268"/>
      <c r="Q30" s="63" t="s">
        <v>1017</v>
      </c>
      <c r="R30" s="63" t="s">
        <v>1056</v>
      </c>
      <c r="S30" s="237" t="s">
        <v>1057</v>
      </c>
      <c r="T30" s="237" t="s">
        <v>1058</v>
      </c>
      <c r="U30" s="237" t="s">
        <v>854</v>
      </c>
      <c r="V30" s="237" t="s">
        <v>476</v>
      </c>
      <c r="W30" s="126"/>
      <c r="X30" s="201"/>
      <c r="Z30" s="201"/>
      <c r="AA30" s="125">
        <f>IF(OR(J30="Fail",ISBLANK(J30)),INDEX('Issue Code Table'!C:C,MATCH(N:N,'Issue Code Table'!A:A,0)),IF(M30="Critical",6,IF(M30="Significant",5,IF(M30="Moderate",3,2))))</f>
        <v>5</v>
      </c>
    </row>
    <row r="31" spans="1:27" ht="240.75" customHeight="1" x14ac:dyDescent="0.35">
      <c r="A31" s="237" t="s">
        <v>1059</v>
      </c>
      <c r="B31" s="237" t="s">
        <v>219</v>
      </c>
      <c r="C31" s="240" t="s">
        <v>220</v>
      </c>
      <c r="D31" s="237" t="s">
        <v>351</v>
      </c>
      <c r="E31" s="237" t="s">
        <v>856</v>
      </c>
      <c r="F31" s="237" t="s">
        <v>857</v>
      </c>
      <c r="G31" s="237" t="s">
        <v>858</v>
      </c>
      <c r="H31" s="237" t="s">
        <v>841</v>
      </c>
      <c r="I31" s="215"/>
      <c r="J31" s="67"/>
      <c r="K31" s="215" t="s">
        <v>859</v>
      </c>
      <c r="L31" s="215"/>
      <c r="M31" s="215" t="s">
        <v>153</v>
      </c>
      <c r="N31" s="217" t="s">
        <v>224</v>
      </c>
      <c r="O31" s="215" t="s">
        <v>225</v>
      </c>
      <c r="P31" s="268"/>
      <c r="Q31" s="63" t="s">
        <v>1017</v>
      </c>
      <c r="R31" s="77">
        <v>3.1</v>
      </c>
      <c r="S31" s="237" t="s">
        <v>860</v>
      </c>
      <c r="T31" s="237" t="s">
        <v>1060</v>
      </c>
      <c r="U31" s="237" t="s">
        <v>862</v>
      </c>
      <c r="V31" s="237" t="s">
        <v>476</v>
      </c>
      <c r="W31" s="126"/>
      <c r="X31" s="201"/>
      <c r="Z31" s="201"/>
      <c r="AA31" s="125">
        <f>IF(OR(J31="Fail",ISBLANK(J31)),INDEX('Issue Code Table'!C:C,MATCH(N:N,'Issue Code Table'!A:A,0)),IF(M31="Critical",6,IF(M31="Significant",5,IF(M31="Moderate",3,2))))</f>
        <v>5</v>
      </c>
    </row>
    <row r="32" spans="1:27" ht="240.75" customHeight="1" x14ac:dyDescent="0.35">
      <c r="A32" s="237" t="s">
        <v>1061</v>
      </c>
      <c r="B32" s="237" t="s">
        <v>382</v>
      </c>
      <c r="C32" s="240" t="s">
        <v>383</v>
      </c>
      <c r="D32" s="237" t="s">
        <v>351</v>
      </c>
      <c r="E32" s="237" t="s">
        <v>864</v>
      </c>
      <c r="F32" s="237" t="s">
        <v>1062</v>
      </c>
      <c r="G32" s="237" t="s">
        <v>1063</v>
      </c>
      <c r="H32" s="237" t="s">
        <v>841</v>
      </c>
      <c r="I32" s="215"/>
      <c r="J32" s="67"/>
      <c r="K32" s="215" t="s">
        <v>867</v>
      </c>
      <c r="L32" s="215"/>
      <c r="M32" s="215" t="s">
        <v>153</v>
      </c>
      <c r="N32" s="217" t="s">
        <v>224</v>
      </c>
      <c r="O32" s="215" t="s">
        <v>225</v>
      </c>
      <c r="P32" s="268"/>
      <c r="Q32" s="63" t="s">
        <v>1017</v>
      </c>
      <c r="R32" s="63">
        <v>3.11</v>
      </c>
      <c r="S32" s="237" t="s">
        <v>1064</v>
      </c>
      <c r="T32" s="237" t="s">
        <v>1065</v>
      </c>
      <c r="U32" s="237" t="s">
        <v>1066</v>
      </c>
      <c r="V32" s="237" t="s">
        <v>871</v>
      </c>
      <c r="W32" s="126"/>
      <c r="X32" s="201"/>
      <c r="Z32" s="201"/>
      <c r="AA32" s="125">
        <f>IF(OR(J32="Fail",ISBLANK(J32)),INDEX('Issue Code Table'!C:C,MATCH(N:N,'Issue Code Table'!A:A,0)),IF(M32="Critical",6,IF(M32="Significant",5,IF(M32="Moderate",3,2))))</f>
        <v>5</v>
      </c>
    </row>
    <row r="33" spans="1:41" s="200" customFormat="1" ht="159.75" customHeight="1" x14ac:dyDescent="0.25">
      <c r="A33" s="237" t="s">
        <v>1067</v>
      </c>
      <c r="B33" s="237" t="s">
        <v>182</v>
      </c>
      <c r="C33" s="240" t="s">
        <v>183</v>
      </c>
      <c r="D33" s="237" t="s">
        <v>139</v>
      </c>
      <c r="E33" s="237" t="s">
        <v>533</v>
      </c>
      <c r="F33" s="237" t="s">
        <v>1068</v>
      </c>
      <c r="G33" s="237" t="s">
        <v>1069</v>
      </c>
      <c r="H33" s="237" t="s">
        <v>536</v>
      </c>
      <c r="I33" s="215"/>
      <c r="J33" s="67"/>
      <c r="K33" s="215" t="s">
        <v>537</v>
      </c>
      <c r="L33" s="215"/>
      <c r="M33" s="215" t="s">
        <v>153</v>
      </c>
      <c r="N33" s="217" t="s">
        <v>538</v>
      </c>
      <c r="O33" s="215" t="s">
        <v>539</v>
      </c>
      <c r="P33" s="273"/>
      <c r="Q33" s="63" t="s">
        <v>1070</v>
      </c>
      <c r="R33" s="63">
        <v>4.0999999999999996</v>
      </c>
      <c r="S33" s="237" t="s">
        <v>1071</v>
      </c>
      <c r="T33" s="237" t="s">
        <v>1072</v>
      </c>
      <c r="U33" s="237" t="s">
        <v>542</v>
      </c>
      <c r="V33" s="237" t="s">
        <v>543</v>
      </c>
      <c r="W33" s="126"/>
      <c r="X33" s="201"/>
      <c r="Y33" s="201"/>
      <c r="Z33" s="201"/>
      <c r="AA33" s="125">
        <f>IF(OR(J33="Fail",ISBLANK(J33)),INDEX('Issue Code Table'!C:C,MATCH(N:N,'Issue Code Table'!A:A,0)),IF(M33="Critical",6,IF(M33="Significant",5,IF(M33="Moderate",3,2))))</f>
        <v>5</v>
      </c>
      <c r="AB33" s="201"/>
      <c r="AC33" s="201"/>
      <c r="AD33" s="201"/>
      <c r="AE33" s="201"/>
      <c r="AF33" s="201"/>
      <c r="AG33" s="201"/>
      <c r="AH33" s="201"/>
      <c r="AI33" s="267"/>
      <c r="AJ33" s="267"/>
      <c r="AK33" s="267"/>
      <c r="AL33" s="267"/>
      <c r="AM33" s="267"/>
      <c r="AN33" s="267"/>
      <c r="AO33" s="267"/>
    </row>
    <row r="34" spans="1:41" s="200" customFormat="1" ht="153" customHeight="1" x14ac:dyDescent="0.25">
      <c r="A34" s="237" t="s">
        <v>1073</v>
      </c>
      <c r="B34" s="237" t="s">
        <v>182</v>
      </c>
      <c r="C34" s="238" t="s">
        <v>183</v>
      </c>
      <c r="D34" s="237" t="s">
        <v>351</v>
      </c>
      <c r="E34" s="237" t="s">
        <v>545</v>
      </c>
      <c r="F34" s="237" t="s">
        <v>546</v>
      </c>
      <c r="G34" s="237" t="s">
        <v>1074</v>
      </c>
      <c r="H34" s="237" t="s">
        <v>548</v>
      </c>
      <c r="I34" s="215"/>
      <c r="J34" s="67"/>
      <c r="K34" s="210" t="s">
        <v>875</v>
      </c>
      <c r="L34" s="215"/>
      <c r="M34" s="215" t="s">
        <v>153</v>
      </c>
      <c r="N34" s="217" t="s">
        <v>201</v>
      </c>
      <c r="O34" s="215" t="s">
        <v>202</v>
      </c>
      <c r="P34" s="268"/>
      <c r="Q34" s="63" t="s">
        <v>1070</v>
      </c>
      <c r="R34" s="63">
        <v>4.2</v>
      </c>
      <c r="S34" s="237" t="s">
        <v>1075</v>
      </c>
      <c r="T34" s="237" t="s">
        <v>1076</v>
      </c>
      <c r="U34" s="237" t="s">
        <v>552</v>
      </c>
      <c r="V34" s="237" t="s">
        <v>553</v>
      </c>
      <c r="W34" s="126"/>
      <c r="X34" s="201"/>
      <c r="Y34" s="201"/>
      <c r="Z34" s="201"/>
      <c r="AA34" s="125">
        <f>IF(OR(J34="Fail",ISBLANK(J34)),INDEX('Issue Code Table'!C:C,MATCH(N:N,'Issue Code Table'!A:A,0)),IF(M34="Critical",6,IF(M34="Significant",5,IF(M34="Moderate",3,2))))</f>
        <v>5</v>
      </c>
      <c r="AB34" s="201"/>
      <c r="AC34" s="201"/>
      <c r="AD34" s="201"/>
      <c r="AE34" s="201"/>
      <c r="AF34" s="201"/>
      <c r="AG34" s="201"/>
      <c r="AH34" s="201"/>
      <c r="AI34" s="267"/>
      <c r="AJ34" s="267"/>
      <c r="AK34" s="267"/>
      <c r="AL34" s="267"/>
      <c r="AM34" s="267"/>
      <c r="AN34" s="267"/>
      <c r="AO34" s="267"/>
    </row>
    <row r="35" spans="1:41" s="200" customFormat="1" ht="171.75" customHeight="1" x14ac:dyDescent="0.25">
      <c r="A35" s="237" t="s">
        <v>1077</v>
      </c>
      <c r="B35" s="237" t="s">
        <v>182</v>
      </c>
      <c r="C35" s="238" t="s">
        <v>183</v>
      </c>
      <c r="D35" s="237" t="s">
        <v>351</v>
      </c>
      <c r="E35" s="237" t="s">
        <v>555</v>
      </c>
      <c r="F35" s="237" t="s">
        <v>556</v>
      </c>
      <c r="G35" s="237" t="s">
        <v>1078</v>
      </c>
      <c r="H35" s="237" t="s">
        <v>558</v>
      </c>
      <c r="I35" s="215"/>
      <c r="J35" s="67"/>
      <c r="K35" s="220" t="s">
        <v>878</v>
      </c>
      <c r="L35" s="215"/>
      <c r="M35" s="215" t="s">
        <v>162</v>
      </c>
      <c r="N35" s="217" t="s">
        <v>194</v>
      </c>
      <c r="O35" s="215" t="s">
        <v>195</v>
      </c>
      <c r="P35" s="268"/>
      <c r="Q35" s="63" t="s">
        <v>1070</v>
      </c>
      <c r="R35" s="63">
        <v>4.3</v>
      </c>
      <c r="S35" s="237" t="s">
        <v>727</v>
      </c>
      <c r="T35" s="237" t="s">
        <v>1079</v>
      </c>
      <c r="U35" s="237" t="s">
        <v>562</v>
      </c>
      <c r="V35" s="237"/>
      <c r="W35" s="126"/>
      <c r="X35" s="201"/>
      <c r="Y35" s="201"/>
      <c r="Z35" s="201"/>
      <c r="AA35" s="125">
        <f>IF(OR(J35="Fail",ISBLANK(J35)),INDEX('Issue Code Table'!C:C,MATCH(N:N,'Issue Code Table'!A:A,0)),IF(M35="Critical",6,IF(M35="Significant",5,IF(M35="Moderate",3,2))))</f>
        <v>4</v>
      </c>
      <c r="AB35" s="201"/>
      <c r="AC35" s="201"/>
      <c r="AD35" s="201"/>
      <c r="AE35" s="201"/>
      <c r="AF35" s="201"/>
      <c r="AG35" s="201"/>
      <c r="AH35" s="201"/>
      <c r="AI35" s="267"/>
      <c r="AJ35" s="267"/>
      <c r="AK35" s="267"/>
      <c r="AL35" s="267"/>
      <c r="AM35" s="267"/>
      <c r="AN35" s="267"/>
      <c r="AO35" s="267"/>
    </row>
    <row r="36" spans="1:41" s="200" customFormat="1" ht="139.5" customHeight="1" x14ac:dyDescent="0.25">
      <c r="A36" s="237" t="s">
        <v>1080</v>
      </c>
      <c r="B36" s="237" t="s">
        <v>272</v>
      </c>
      <c r="C36" s="238" t="s">
        <v>273</v>
      </c>
      <c r="D36" s="237" t="s">
        <v>351</v>
      </c>
      <c r="E36" s="237" t="s">
        <v>564</v>
      </c>
      <c r="F36" s="237" t="s">
        <v>1081</v>
      </c>
      <c r="G36" s="237" t="s">
        <v>1082</v>
      </c>
      <c r="H36" s="237" t="s">
        <v>567</v>
      </c>
      <c r="I36" s="215"/>
      <c r="J36" s="67"/>
      <c r="K36" s="215" t="s">
        <v>729</v>
      </c>
      <c r="L36" s="215"/>
      <c r="M36" s="215" t="s">
        <v>162</v>
      </c>
      <c r="N36" s="217" t="s">
        <v>570</v>
      </c>
      <c r="O36" s="215" t="s">
        <v>571</v>
      </c>
      <c r="P36" s="268"/>
      <c r="Q36" s="63" t="s">
        <v>1083</v>
      </c>
      <c r="R36" s="63">
        <v>5.0999999999999996</v>
      </c>
      <c r="S36" s="237" t="s">
        <v>1084</v>
      </c>
      <c r="T36" s="237" t="s">
        <v>1085</v>
      </c>
      <c r="U36" s="237" t="s">
        <v>574</v>
      </c>
      <c r="V36" s="237"/>
      <c r="W36" s="126"/>
      <c r="X36" s="201"/>
      <c r="Y36" s="201"/>
      <c r="Z36" s="201"/>
      <c r="AA36" s="125">
        <f>IF(OR(J36="Fail",ISBLANK(J36)),INDEX('Issue Code Table'!C:C,MATCH(N:N,'Issue Code Table'!A:A,0)),IF(M36="Critical",6,IF(M36="Significant",5,IF(M36="Moderate",3,2))))</f>
        <v>2</v>
      </c>
      <c r="AB36" s="201"/>
      <c r="AC36" s="201"/>
      <c r="AD36" s="201"/>
      <c r="AE36" s="201"/>
      <c r="AF36" s="201"/>
      <c r="AG36" s="201"/>
      <c r="AH36" s="201"/>
      <c r="AI36" s="267"/>
      <c r="AJ36" s="267"/>
      <c r="AK36" s="267"/>
      <c r="AL36" s="267"/>
      <c r="AM36" s="267"/>
      <c r="AN36" s="267"/>
      <c r="AO36" s="267"/>
    </row>
    <row r="37" spans="1:41" s="200" customFormat="1" ht="103.5" customHeight="1" x14ac:dyDescent="0.25">
      <c r="A37" s="237" t="s">
        <v>1086</v>
      </c>
      <c r="B37" s="237" t="s">
        <v>576</v>
      </c>
      <c r="C37" s="238" t="s">
        <v>577</v>
      </c>
      <c r="D37" s="237" t="s">
        <v>351</v>
      </c>
      <c r="E37" s="237" t="s">
        <v>578</v>
      </c>
      <c r="F37" s="237" t="s">
        <v>579</v>
      </c>
      <c r="G37" s="237" t="s">
        <v>1087</v>
      </c>
      <c r="H37" s="237" t="s">
        <v>581</v>
      </c>
      <c r="I37" s="215"/>
      <c r="J37" s="67"/>
      <c r="K37" s="215" t="s">
        <v>884</v>
      </c>
      <c r="L37" s="215"/>
      <c r="M37" s="215" t="s">
        <v>162</v>
      </c>
      <c r="N37" s="217" t="s">
        <v>583</v>
      </c>
      <c r="O37" s="215" t="s">
        <v>584</v>
      </c>
      <c r="P37" s="268"/>
      <c r="Q37" s="63" t="s">
        <v>1083</v>
      </c>
      <c r="R37" s="63">
        <v>5.2</v>
      </c>
      <c r="S37" s="237" t="s">
        <v>585</v>
      </c>
      <c r="T37" s="237" t="s">
        <v>1088</v>
      </c>
      <c r="U37" s="237" t="s">
        <v>587</v>
      </c>
      <c r="V37" s="237"/>
      <c r="W37" s="126"/>
      <c r="X37" s="201"/>
      <c r="Y37" s="201"/>
      <c r="Z37" s="201"/>
      <c r="AA37" s="125">
        <f>IF(OR(J37="Fail",ISBLANK(J37)),INDEX('Issue Code Table'!C:C,MATCH(N:N,'Issue Code Table'!A:A,0)),IF(M37="Critical",6,IF(M37="Significant",5,IF(M37="Moderate",3,2))))</f>
        <v>5</v>
      </c>
      <c r="AB37" s="201"/>
      <c r="AC37" s="201"/>
      <c r="AD37" s="201"/>
      <c r="AE37" s="201"/>
      <c r="AF37" s="201"/>
      <c r="AG37" s="201"/>
      <c r="AH37" s="201"/>
      <c r="AI37" s="267"/>
      <c r="AJ37" s="267"/>
      <c r="AK37" s="267"/>
      <c r="AL37" s="267"/>
      <c r="AM37" s="267"/>
      <c r="AN37" s="267"/>
      <c r="AO37" s="267"/>
    </row>
    <row r="38" spans="1:41" ht="187.5" customHeight="1" x14ac:dyDescent="0.35">
      <c r="A38" s="237" t="s">
        <v>1089</v>
      </c>
      <c r="B38" s="237" t="s">
        <v>576</v>
      </c>
      <c r="C38" s="241" t="s">
        <v>577</v>
      </c>
      <c r="D38" s="237" t="s">
        <v>351</v>
      </c>
      <c r="E38" s="249" t="s">
        <v>1090</v>
      </c>
      <c r="F38" s="237" t="s">
        <v>1091</v>
      </c>
      <c r="G38" s="237" t="s">
        <v>1092</v>
      </c>
      <c r="H38" s="237" t="s">
        <v>1093</v>
      </c>
      <c r="I38" s="215"/>
      <c r="J38" s="67"/>
      <c r="K38" s="210" t="s">
        <v>1094</v>
      </c>
      <c r="L38" s="215"/>
      <c r="M38" s="215" t="s">
        <v>153</v>
      </c>
      <c r="N38" s="217" t="s">
        <v>594</v>
      </c>
      <c r="O38" s="215" t="s">
        <v>595</v>
      </c>
      <c r="P38" s="268"/>
      <c r="Q38" s="63" t="s">
        <v>1083</v>
      </c>
      <c r="R38" s="63">
        <v>5.3</v>
      </c>
      <c r="S38" s="237" t="s">
        <v>1095</v>
      </c>
      <c r="T38" s="237" t="s">
        <v>1096</v>
      </c>
      <c r="U38" s="237" t="s">
        <v>1097</v>
      </c>
      <c r="V38" s="237" t="s">
        <v>1098</v>
      </c>
      <c r="W38" s="126"/>
      <c r="X38" s="267"/>
      <c r="Z38" s="267"/>
      <c r="AA38" s="125">
        <f>IF(OR(J38="Fail",ISBLANK(J38)),INDEX('Issue Code Table'!C:C,MATCH(N:N,'Issue Code Table'!A:A,0)),IF(M38="Critical",6,IF(M38="Significant",5,IF(M38="Moderate",3,2))))</f>
        <v>5</v>
      </c>
      <c r="AB38" s="267"/>
      <c r="AC38" s="267"/>
      <c r="AD38" s="267"/>
      <c r="AE38" s="267"/>
      <c r="AF38" s="267"/>
      <c r="AG38" s="267"/>
      <c r="AH38" s="267"/>
      <c r="AI38" s="267"/>
      <c r="AJ38" s="267"/>
      <c r="AK38" s="267"/>
      <c r="AL38" s="267"/>
      <c r="AM38" s="267"/>
      <c r="AN38" s="267"/>
      <c r="AO38" s="267"/>
    </row>
    <row r="39" spans="1:41" s="200" customFormat="1" ht="205.5" customHeight="1" x14ac:dyDescent="0.25">
      <c r="A39" s="237" t="s">
        <v>1099</v>
      </c>
      <c r="B39" s="237" t="s">
        <v>576</v>
      </c>
      <c r="C39" s="241" t="s">
        <v>577</v>
      </c>
      <c r="D39" s="237" t="s">
        <v>351</v>
      </c>
      <c r="E39" s="237" t="s">
        <v>589</v>
      </c>
      <c r="F39" s="237" t="s">
        <v>735</v>
      </c>
      <c r="G39" s="237" t="s">
        <v>1100</v>
      </c>
      <c r="H39" s="237" t="s">
        <v>592</v>
      </c>
      <c r="I39" s="215"/>
      <c r="J39" s="67"/>
      <c r="K39" s="210" t="s">
        <v>887</v>
      </c>
      <c r="L39" s="215"/>
      <c r="M39" s="215" t="s">
        <v>153</v>
      </c>
      <c r="N39" s="217" t="s">
        <v>594</v>
      </c>
      <c r="O39" s="215" t="s">
        <v>595</v>
      </c>
      <c r="P39" s="268"/>
      <c r="Q39" s="63" t="s">
        <v>1083</v>
      </c>
      <c r="R39" s="63">
        <v>5.4</v>
      </c>
      <c r="S39" s="237" t="s">
        <v>1101</v>
      </c>
      <c r="T39" s="237" t="s">
        <v>1102</v>
      </c>
      <c r="U39" s="237" t="s">
        <v>598</v>
      </c>
      <c r="V39" s="237" t="s">
        <v>599</v>
      </c>
      <c r="W39" s="126"/>
      <c r="X39" s="201"/>
      <c r="Y39" s="201"/>
      <c r="Z39" s="201"/>
      <c r="AA39" s="125">
        <f>IF(OR(J39="Fail",ISBLANK(J39)),INDEX('Issue Code Table'!C:C,MATCH(N:N,'Issue Code Table'!A:A,0)),IF(M39="Critical",6,IF(M39="Significant",5,IF(M39="Moderate",3,2))))</f>
        <v>5</v>
      </c>
      <c r="AB39" s="201"/>
      <c r="AC39" s="201"/>
      <c r="AD39" s="201"/>
      <c r="AE39" s="201"/>
      <c r="AF39" s="201"/>
      <c r="AG39" s="201"/>
      <c r="AH39" s="201"/>
      <c r="AI39" s="267"/>
      <c r="AJ39" s="267"/>
      <c r="AK39" s="267"/>
      <c r="AL39" s="267"/>
      <c r="AM39" s="267"/>
      <c r="AN39" s="267"/>
      <c r="AO39" s="267"/>
    </row>
    <row r="40" spans="1:41" s="200" customFormat="1" ht="213" customHeight="1" x14ac:dyDescent="0.25">
      <c r="A40" s="237" t="s">
        <v>1103</v>
      </c>
      <c r="B40" s="237" t="s">
        <v>601</v>
      </c>
      <c r="C40" s="241" t="s">
        <v>602</v>
      </c>
      <c r="D40" s="237" t="s">
        <v>139</v>
      </c>
      <c r="E40" s="237" t="s">
        <v>603</v>
      </c>
      <c r="F40" s="237" t="s">
        <v>604</v>
      </c>
      <c r="G40" s="237" t="s">
        <v>1104</v>
      </c>
      <c r="H40" s="237" t="s">
        <v>606</v>
      </c>
      <c r="I40" s="215"/>
      <c r="J40" s="67"/>
      <c r="K40" s="210" t="s">
        <v>741</v>
      </c>
      <c r="L40" s="215" t="s">
        <v>742</v>
      </c>
      <c r="M40" s="215" t="s">
        <v>244</v>
      </c>
      <c r="N40" s="217" t="s">
        <v>608</v>
      </c>
      <c r="O40" s="215" t="s">
        <v>609</v>
      </c>
      <c r="P40" s="268"/>
      <c r="Q40" s="63" t="s">
        <v>1105</v>
      </c>
      <c r="R40" s="63" t="s">
        <v>1106</v>
      </c>
      <c r="S40" s="237" t="s">
        <v>610</v>
      </c>
      <c r="T40" s="237" t="s">
        <v>1107</v>
      </c>
      <c r="U40" s="237" t="s">
        <v>612</v>
      </c>
      <c r="V40" s="237"/>
      <c r="W40" s="126"/>
      <c r="X40" s="201"/>
      <c r="Y40" s="201"/>
      <c r="Z40" s="201"/>
      <c r="AA40" s="125">
        <f>IF(OR(J40="Fail",ISBLANK(J40)),INDEX('Issue Code Table'!C:C,MATCH(N:N,'Issue Code Table'!A:A,0)),IF(M40="Critical",6,IF(M40="Significant",5,IF(M40="Moderate",3,2))))</f>
        <v>2</v>
      </c>
      <c r="AB40" s="201"/>
      <c r="AC40" s="201"/>
      <c r="AD40" s="201"/>
      <c r="AE40" s="201"/>
      <c r="AF40" s="201"/>
      <c r="AG40" s="201"/>
      <c r="AH40" s="201"/>
      <c r="AI40" s="267"/>
      <c r="AJ40" s="267"/>
      <c r="AK40" s="267"/>
      <c r="AL40" s="267"/>
      <c r="AM40" s="267"/>
      <c r="AN40" s="267"/>
      <c r="AO40" s="267"/>
    </row>
    <row r="41" spans="1:41" s="200" customFormat="1" ht="213" customHeight="1" x14ac:dyDescent="0.25">
      <c r="A41" s="237" t="s">
        <v>1108</v>
      </c>
      <c r="B41" s="237" t="s">
        <v>219</v>
      </c>
      <c r="C41" s="238" t="s">
        <v>220</v>
      </c>
      <c r="D41" s="237" t="s">
        <v>351</v>
      </c>
      <c r="E41" s="237" t="s">
        <v>615</v>
      </c>
      <c r="F41" s="237" t="s">
        <v>1109</v>
      </c>
      <c r="G41" s="237" t="s">
        <v>1110</v>
      </c>
      <c r="H41" s="237" t="s">
        <v>618</v>
      </c>
      <c r="I41" s="215"/>
      <c r="J41" s="67"/>
      <c r="K41" s="210" t="s">
        <v>619</v>
      </c>
      <c r="L41" s="215"/>
      <c r="M41" s="215" t="s">
        <v>153</v>
      </c>
      <c r="N41" s="217" t="s">
        <v>357</v>
      </c>
      <c r="O41" s="215" t="s">
        <v>358</v>
      </c>
      <c r="P41" s="268"/>
      <c r="Q41" s="63" t="s">
        <v>1105</v>
      </c>
      <c r="R41" s="63" t="s">
        <v>1111</v>
      </c>
      <c r="S41" s="237" t="s">
        <v>1112</v>
      </c>
      <c r="T41" s="237" t="s">
        <v>1113</v>
      </c>
      <c r="U41" s="237" t="s">
        <v>622</v>
      </c>
      <c r="V41" s="237" t="s">
        <v>623</v>
      </c>
      <c r="W41" s="126"/>
      <c r="X41" s="201"/>
      <c r="Y41" s="201"/>
      <c r="Z41" s="201"/>
      <c r="AA41" s="125">
        <f>IF(OR(J41="Fail",ISBLANK(J41)),INDEX('Issue Code Table'!C:C,MATCH(N:N,'Issue Code Table'!A:A,0)),IF(M41="Critical",6,IF(M41="Significant",5,IF(M41="Moderate",3,2))))</f>
        <v>5</v>
      </c>
      <c r="AB41" s="201"/>
      <c r="AC41" s="201"/>
      <c r="AD41" s="201"/>
      <c r="AE41" s="201"/>
      <c r="AF41" s="201"/>
      <c r="AG41" s="201"/>
      <c r="AH41" s="201"/>
      <c r="AI41" s="267"/>
      <c r="AJ41" s="267"/>
      <c r="AK41" s="267"/>
      <c r="AL41" s="267"/>
      <c r="AM41" s="267"/>
      <c r="AN41" s="267"/>
      <c r="AO41" s="267"/>
    </row>
    <row r="42" spans="1:41" s="200" customFormat="1" ht="213" customHeight="1" x14ac:dyDescent="0.25">
      <c r="A42" s="237" t="s">
        <v>1114</v>
      </c>
      <c r="B42" s="242" t="s">
        <v>894</v>
      </c>
      <c r="C42" s="242" t="s">
        <v>895</v>
      </c>
      <c r="D42" s="237" t="s">
        <v>351</v>
      </c>
      <c r="E42" s="237" t="s">
        <v>896</v>
      </c>
      <c r="F42" s="237" t="s">
        <v>1115</v>
      </c>
      <c r="G42" s="237" t="s">
        <v>1116</v>
      </c>
      <c r="H42" s="237" t="s">
        <v>899</v>
      </c>
      <c r="I42" s="215"/>
      <c r="J42" s="67"/>
      <c r="K42" s="210" t="s">
        <v>900</v>
      </c>
      <c r="L42" s="215"/>
      <c r="M42" s="215" t="s">
        <v>153</v>
      </c>
      <c r="N42" s="217" t="s">
        <v>216</v>
      </c>
      <c r="O42" s="215" t="s">
        <v>217</v>
      </c>
      <c r="P42" s="268"/>
      <c r="Q42" s="63" t="s">
        <v>1117</v>
      </c>
      <c r="R42" s="63" t="s">
        <v>1118</v>
      </c>
      <c r="S42" s="237" t="s">
        <v>1119</v>
      </c>
      <c r="T42" s="237" t="s">
        <v>1120</v>
      </c>
      <c r="U42" s="237" t="s">
        <v>752</v>
      </c>
      <c r="V42" s="237" t="s">
        <v>903</v>
      </c>
      <c r="W42" s="126"/>
      <c r="X42" s="201"/>
      <c r="Y42" s="201"/>
      <c r="Z42" s="201"/>
      <c r="AA42" s="125">
        <f>IF(OR(J42="Fail",ISBLANK(J42)),INDEX('Issue Code Table'!C:C,MATCH(N:N,'Issue Code Table'!A:A,0)),IF(M42="Critical",6,IF(M42="Significant",5,IF(M42="Moderate",3,2))))</f>
        <v>6</v>
      </c>
      <c r="AB42" s="201"/>
      <c r="AC42" s="201"/>
      <c r="AD42" s="201"/>
      <c r="AE42" s="201"/>
      <c r="AF42" s="201"/>
      <c r="AG42" s="201"/>
      <c r="AH42" s="201"/>
      <c r="AI42" s="267"/>
      <c r="AJ42" s="267"/>
      <c r="AK42" s="267"/>
      <c r="AL42" s="267"/>
      <c r="AM42" s="267"/>
      <c r="AN42" s="267"/>
      <c r="AO42" s="267"/>
    </row>
    <row r="43" spans="1:41" s="200" customFormat="1" ht="213" customHeight="1" x14ac:dyDescent="0.25">
      <c r="A43" s="237" t="s">
        <v>1121</v>
      </c>
      <c r="B43" s="242" t="s">
        <v>894</v>
      </c>
      <c r="C43" s="242" t="s">
        <v>895</v>
      </c>
      <c r="D43" s="237" t="s">
        <v>351</v>
      </c>
      <c r="E43" s="237" t="s">
        <v>905</v>
      </c>
      <c r="F43" s="237" t="s">
        <v>906</v>
      </c>
      <c r="G43" s="237" t="s">
        <v>1122</v>
      </c>
      <c r="H43" s="237" t="s">
        <v>899</v>
      </c>
      <c r="I43" s="215"/>
      <c r="J43" s="67"/>
      <c r="K43" s="210" t="s">
        <v>908</v>
      </c>
      <c r="L43" s="215"/>
      <c r="M43" s="215" t="s">
        <v>153</v>
      </c>
      <c r="N43" s="217" t="s">
        <v>216</v>
      </c>
      <c r="O43" s="215" t="s">
        <v>217</v>
      </c>
      <c r="P43" s="268"/>
      <c r="Q43" s="63" t="s">
        <v>1117</v>
      </c>
      <c r="R43" s="63" t="s">
        <v>1123</v>
      </c>
      <c r="S43" s="237" t="s">
        <v>1124</v>
      </c>
      <c r="T43" s="237" t="s">
        <v>754</v>
      </c>
      <c r="U43" s="237" t="s">
        <v>754</v>
      </c>
      <c r="V43" s="237" t="s">
        <v>910</v>
      </c>
      <c r="W43" s="126"/>
      <c r="X43" s="201"/>
      <c r="Y43" s="201"/>
      <c r="Z43" s="201"/>
      <c r="AA43" s="125">
        <f>IF(OR(J43="Fail",ISBLANK(J43)),INDEX('Issue Code Table'!C:C,MATCH(N:N,'Issue Code Table'!A:A,0)),IF(M43="Critical",6,IF(M43="Significant",5,IF(M43="Moderate",3,2))))</f>
        <v>6</v>
      </c>
      <c r="AB43" s="201"/>
      <c r="AC43" s="201"/>
      <c r="AD43" s="201"/>
      <c r="AE43" s="201"/>
      <c r="AF43" s="201"/>
      <c r="AG43" s="201"/>
      <c r="AH43" s="201"/>
      <c r="AI43" s="267"/>
      <c r="AJ43" s="267"/>
      <c r="AK43" s="267"/>
      <c r="AL43" s="267"/>
      <c r="AM43" s="267"/>
      <c r="AN43" s="267"/>
      <c r="AO43" s="267"/>
    </row>
    <row r="44" spans="1:41" s="200" customFormat="1" ht="213" customHeight="1" x14ac:dyDescent="0.25">
      <c r="A44" s="237" t="s">
        <v>1125</v>
      </c>
      <c r="B44" s="237" t="s">
        <v>453</v>
      </c>
      <c r="C44" s="238" t="s">
        <v>454</v>
      </c>
      <c r="D44" s="237" t="s">
        <v>139</v>
      </c>
      <c r="E44" s="249" t="s">
        <v>1126</v>
      </c>
      <c r="F44" s="237" t="s">
        <v>1127</v>
      </c>
      <c r="G44" s="237" t="s">
        <v>1128</v>
      </c>
      <c r="H44" s="237" t="s">
        <v>1129</v>
      </c>
      <c r="I44" s="215"/>
      <c r="J44" s="67"/>
      <c r="K44" s="210" t="s">
        <v>1130</v>
      </c>
      <c r="L44" s="215"/>
      <c r="M44" s="215" t="s">
        <v>244</v>
      </c>
      <c r="N44" s="217" t="s">
        <v>663</v>
      </c>
      <c r="O44" s="215" t="s">
        <v>664</v>
      </c>
      <c r="P44" s="268"/>
      <c r="Q44" s="63" t="s">
        <v>1131</v>
      </c>
      <c r="R44" s="63" t="s">
        <v>1132</v>
      </c>
      <c r="S44" s="237" t="s">
        <v>1133</v>
      </c>
      <c r="T44" s="237" t="s">
        <v>1134</v>
      </c>
      <c r="U44" s="237" t="s">
        <v>1135</v>
      </c>
      <c r="V44" s="237"/>
      <c r="W44" s="126"/>
      <c r="X44" s="201"/>
      <c r="Y44" s="201"/>
      <c r="Z44" s="201"/>
      <c r="AA44" s="125">
        <f>IF(OR(J44="Fail",ISBLANK(J44)),INDEX('Issue Code Table'!C:C,MATCH(N:N,'Issue Code Table'!A:A,0)),IF(M44="Critical",6,IF(M44="Significant",5,IF(M44="Moderate",3,2))))</f>
        <v>3</v>
      </c>
      <c r="AB44" s="201"/>
      <c r="AC44" s="201"/>
      <c r="AD44" s="201"/>
      <c r="AE44" s="201"/>
      <c r="AF44" s="201"/>
      <c r="AG44" s="201"/>
      <c r="AH44" s="201"/>
      <c r="AI44" s="267"/>
      <c r="AJ44" s="267"/>
      <c r="AK44" s="267"/>
      <c r="AL44" s="267"/>
      <c r="AM44" s="267"/>
      <c r="AN44" s="267"/>
      <c r="AO44" s="267"/>
    </row>
    <row r="45" spans="1:41" s="200" customFormat="1" ht="12" customHeight="1" x14ac:dyDescent="0.35">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02"/>
      <c r="Y45" s="201"/>
      <c r="Z45" s="201"/>
      <c r="AA45" s="126"/>
      <c r="AB45" s="201"/>
      <c r="AC45" s="201"/>
      <c r="AD45" s="201"/>
      <c r="AE45" s="201"/>
      <c r="AF45" s="201"/>
      <c r="AG45" s="201"/>
      <c r="AH45" s="201"/>
      <c r="AI45" s="267"/>
      <c r="AJ45" s="267"/>
      <c r="AK45" s="267"/>
      <c r="AL45" s="267"/>
      <c r="AM45" s="267"/>
      <c r="AN45" s="267"/>
      <c r="AO45" s="267"/>
    </row>
    <row r="46" spans="1:41" s="200" customFormat="1" hidden="1" x14ac:dyDescent="0.35">
      <c r="A46" s="267"/>
      <c r="B46" s="267"/>
      <c r="C46" s="269"/>
      <c r="D46" s="267"/>
      <c r="E46" s="271"/>
      <c r="F46" s="271"/>
      <c r="G46" s="267"/>
      <c r="H46" s="267"/>
      <c r="I46" s="68" t="s">
        <v>58</v>
      </c>
      <c r="J46" s="267"/>
      <c r="K46" s="267"/>
      <c r="L46" s="267"/>
      <c r="M46" s="267"/>
      <c r="N46" s="267"/>
      <c r="O46" s="267"/>
      <c r="P46" s="267"/>
      <c r="Q46" s="267"/>
      <c r="R46" s="267"/>
      <c r="S46" s="267"/>
      <c r="T46" s="267"/>
      <c r="U46" s="197"/>
      <c r="V46" s="201"/>
      <c r="W46" s="201"/>
      <c r="X46" s="201"/>
      <c r="Y46" s="201"/>
      <c r="Z46" s="201"/>
      <c r="AA46" s="126"/>
      <c r="AB46" s="201"/>
      <c r="AC46" s="201"/>
      <c r="AD46" s="201"/>
      <c r="AE46" s="201"/>
      <c r="AF46" s="201"/>
      <c r="AG46" s="201"/>
      <c r="AH46" s="201"/>
      <c r="AI46" s="267"/>
      <c r="AJ46" s="267"/>
      <c r="AK46" s="267"/>
      <c r="AL46" s="267"/>
      <c r="AM46" s="267"/>
      <c r="AN46" s="267"/>
      <c r="AO46" s="267"/>
    </row>
    <row r="47" spans="1:41" s="200" customFormat="1" hidden="1" x14ac:dyDescent="0.35">
      <c r="A47" s="267"/>
      <c r="B47" s="267"/>
      <c r="C47" s="269"/>
      <c r="D47" s="267"/>
      <c r="E47" s="271"/>
      <c r="F47" s="271"/>
      <c r="G47" s="267"/>
      <c r="H47" s="267"/>
      <c r="I47" s="68" t="s">
        <v>59</v>
      </c>
      <c r="J47" s="267"/>
      <c r="K47" s="267"/>
      <c r="L47" s="267"/>
      <c r="M47" s="267"/>
      <c r="N47" s="267"/>
      <c r="O47" s="267"/>
      <c r="P47" s="267"/>
      <c r="Q47" s="267"/>
      <c r="R47" s="267"/>
      <c r="S47" s="267"/>
      <c r="T47" s="267"/>
      <c r="U47" s="197"/>
      <c r="V47" s="201"/>
      <c r="W47" s="201"/>
      <c r="X47" s="201"/>
      <c r="Y47" s="201"/>
      <c r="Z47" s="201"/>
      <c r="AA47" s="1"/>
      <c r="AB47" s="201"/>
      <c r="AC47" s="201"/>
      <c r="AD47" s="201"/>
      <c r="AE47" s="201"/>
      <c r="AF47" s="201"/>
      <c r="AG47" s="201"/>
      <c r="AH47" s="201"/>
      <c r="AI47" s="267"/>
      <c r="AJ47" s="267"/>
      <c r="AK47" s="267"/>
      <c r="AL47" s="267"/>
      <c r="AM47" s="267"/>
      <c r="AN47" s="267"/>
      <c r="AO47" s="267"/>
    </row>
    <row r="48" spans="1:41" s="200" customFormat="1" hidden="1" x14ac:dyDescent="0.35">
      <c r="A48" s="267"/>
      <c r="B48" s="267"/>
      <c r="C48" s="269"/>
      <c r="D48" s="267"/>
      <c r="E48" s="271"/>
      <c r="F48" s="271"/>
      <c r="G48" s="267"/>
      <c r="H48" s="267"/>
      <c r="I48" s="68" t="s">
        <v>47</v>
      </c>
      <c r="J48" s="267"/>
      <c r="K48" s="267"/>
      <c r="L48" s="267"/>
      <c r="M48" s="267"/>
      <c r="N48" s="267"/>
      <c r="O48" s="267"/>
      <c r="P48" s="267"/>
      <c r="Q48" s="267"/>
      <c r="R48" s="267"/>
      <c r="S48" s="267"/>
      <c r="T48" s="267"/>
      <c r="U48" s="197"/>
      <c r="V48" s="201"/>
      <c r="W48" s="201"/>
      <c r="X48" s="201"/>
      <c r="Y48" s="201"/>
      <c r="Z48" s="201"/>
      <c r="AA48" s="1"/>
      <c r="AB48" s="201"/>
      <c r="AC48" s="201"/>
      <c r="AD48" s="201"/>
      <c r="AE48" s="201"/>
      <c r="AF48" s="201"/>
      <c r="AG48" s="201"/>
      <c r="AH48" s="201"/>
      <c r="AI48" s="267"/>
      <c r="AJ48" s="267"/>
      <c r="AK48" s="267"/>
      <c r="AL48" s="267"/>
      <c r="AM48" s="267"/>
      <c r="AN48" s="267"/>
      <c r="AO48" s="267"/>
    </row>
    <row r="49" spans="1:41" s="200" customFormat="1" hidden="1" x14ac:dyDescent="0.35">
      <c r="A49" s="267"/>
      <c r="B49" s="267"/>
      <c r="C49" s="269"/>
      <c r="D49" s="267"/>
      <c r="E49" s="271"/>
      <c r="F49" s="271"/>
      <c r="G49" s="267"/>
      <c r="H49" s="267"/>
      <c r="I49" s="68" t="s">
        <v>309</v>
      </c>
      <c r="J49" s="267"/>
      <c r="K49" s="267"/>
      <c r="L49" s="267"/>
      <c r="M49" s="267"/>
      <c r="N49" s="267"/>
      <c r="O49" s="267"/>
      <c r="P49" s="267"/>
      <c r="Q49" s="267"/>
      <c r="R49" s="267"/>
      <c r="S49" s="267"/>
      <c r="T49" s="267"/>
      <c r="U49" s="197"/>
      <c r="V49" s="201"/>
      <c r="W49" s="201"/>
      <c r="X49" s="201"/>
      <c r="Y49" s="201"/>
      <c r="Z49" s="201"/>
      <c r="AA49" s="1"/>
      <c r="AB49" s="201"/>
      <c r="AC49" s="201"/>
      <c r="AD49" s="201"/>
      <c r="AE49" s="201"/>
      <c r="AF49" s="201"/>
      <c r="AG49" s="201"/>
      <c r="AH49" s="201"/>
      <c r="AI49" s="267"/>
      <c r="AJ49" s="267"/>
      <c r="AK49" s="267"/>
      <c r="AL49" s="267"/>
      <c r="AM49" s="267"/>
      <c r="AN49" s="267"/>
      <c r="AO49" s="267"/>
    </row>
    <row r="50" spans="1:41" s="200" customFormat="1" hidden="1" x14ac:dyDescent="0.35">
      <c r="A50" s="267"/>
      <c r="B50" s="267"/>
      <c r="C50" s="269"/>
      <c r="D50" s="267"/>
      <c r="E50" s="271"/>
      <c r="F50" s="271"/>
      <c r="G50" s="267"/>
      <c r="H50" s="267"/>
      <c r="I50" s="267"/>
      <c r="J50" s="267"/>
      <c r="K50" s="267"/>
      <c r="L50" s="267"/>
      <c r="M50" s="267"/>
      <c r="N50" s="267"/>
      <c r="O50" s="267"/>
      <c r="P50" s="267"/>
      <c r="Q50" s="267"/>
      <c r="R50" s="267"/>
      <c r="S50" s="267"/>
      <c r="T50" s="267"/>
      <c r="U50" s="197"/>
      <c r="V50" s="201"/>
      <c r="W50" s="201"/>
      <c r="X50" s="201"/>
      <c r="Y50" s="201"/>
      <c r="Z50" s="201"/>
      <c r="AA50" s="1"/>
      <c r="AB50" s="201"/>
      <c r="AC50" s="201"/>
      <c r="AD50" s="201"/>
      <c r="AE50" s="201"/>
      <c r="AF50" s="201"/>
      <c r="AG50" s="201"/>
      <c r="AH50" s="201"/>
      <c r="AI50" s="267"/>
      <c r="AJ50" s="267"/>
      <c r="AK50" s="267"/>
      <c r="AL50" s="267"/>
      <c r="AM50" s="267"/>
      <c r="AN50" s="267"/>
      <c r="AO50" s="267"/>
    </row>
    <row r="51" spans="1:41" s="200" customFormat="1" hidden="1" x14ac:dyDescent="0.35">
      <c r="A51" s="267"/>
      <c r="B51" s="267"/>
      <c r="C51" s="269"/>
      <c r="D51" s="267"/>
      <c r="E51" s="271"/>
      <c r="F51" s="271"/>
      <c r="G51" s="267"/>
      <c r="H51" s="267"/>
      <c r="I51" s="68" t="s">
        <v>310</v>
      </c>
      <c r="J51" s="267"/>
      <c r="K51" s="267"/>
      <c r="L51" s="267"/>
      <c r="M51" s="267"/>
      <c r="N51" s="267"/>
      <c r="O51" s="267"/>
      <c r="P51" s="267"/>
      <c r="Q51" s="267"/>
      <c r="R51" s="267"/>
      <c r="S51" s="267"/>
      <c r="T51" s="267"/>
      <c r="U51" s="197"/>
      <c r="V51" s="201"/>
      <c r="W51" s="201"/>
      <c r="X51" s="201"/>
      <c r="Y51" s="201"/>
      <c r="Z51" s="201"/>
      <c r="AA51" s="1"/>
      <c r="AB51" s="201"/>
      <c r="AC51" s="201"/>
      <c r="AD51" s="201"/>
      <c r="AE51" s="201"/>
      <c r="AF51" s="201"/>
      <c r="AG51" s="201"/>
      <c r="AH51" s="201"/>
      <c r="AI51" s="267"/>
      <c r="AJ51" s="267"/>
      <c r="AK51" s="267"/>
      <c r="AL51" s="267"/>
      <c r="AM51" s="267"/>
      <c r="AN51" s="267"/>
      <c r="AO51" s="267"/>
    </row>
    <row r="52" spans="1:41" s="200" customFormat="1" hidden="1" x14ac:dyDescent="0.35">
      <c r="A52" s="267"/>
      <c r="B52" s="267"/>
      <c r="C52" s="269"/>
      <c r="D52" s="267"/>
      <c r="E52" s="271"/>
      <c r="F52" s="271"/>
      <c r="G52" s="267"/>
      <c r="H52" s="267"/>
      <c r="I52" s="68" t="s">
        <v>144</v>
      </c>
      <c r="J52" s="267"/>
      <c r="K52" s="267"/>
      <c r="L52" s="267"/>
      <c r="M52" s="267"/>
      <c r="N52" s="267"/>
      <c r="O52" s="267"/>
      <c r="P52" s="267"/>
      <c r="Q52" s="267"/>
      <c r="R52" s="267"/>
      <c r="S52" s="267"/>
      <c r="T52" s="267"/>
      <c r="U52" s="197"/>
      <c r="V52" s="201"/>
      <c r="W52" s="201"/>
      <c r="X52" s="201"/>
      <c r="Y52" s="201"/>
      <c r="Z52" s="201"/>
      <c r="AA52" s="1"/>
      <c r="AB52" s="201"/>
      <c r="AC52" s="201"/>
      <c r="AD52" s="201"/>
      <c r="AE52" s="201"/>
      <c r="AF52" s="201"/>
      <c r="AG52" s="201"/>
      <c r="AH52" s="201"/>
      <c r="AI52" s="267"/>
      <c r="AJ52" s="267"/>
      <c r="AK52" s="267"/>
      <c r="AL52" s="267"/>
      <c r="AM52" s="267"/>
      <c r="AN52" s="267"/>
      <c r="AO52" s="267"/>
    </row>
    <row r="53" spans="1:41" s="200" customFormat="1" hidden="1" x14ac:dyDescent="0.35">
      <c r="A53" s="267"/>
      <c r="B53" s="267"/>
      <c r="C53" s="269"/>
      <c r="D53" s="267"/>
      <c r="E53" s="271"/>
      <c r="F53" s="271"/>
      <c r="G53" s="267"/>
      <c r="H53" s="267"/>
      <c r="I53" s="68" t="s">
        <v>153</v>
      </c>
      <c r="J53" s="267"/>
      <c r="K53" s="267"/>
      <c r="L53" s="267"/>
      <c r="M53" s="267"/>
      <c r="N53" s="267"/>
      <c r="O53" s="267"/>
      <c r="P53" s="267"/>
      <c r="Q53" s="267"/>
      <c r="R53" s="267"/>
      <c r="S53" s="267"/>
      <c r="T53" s="267"/>
      <c r="U53" s="197"/>
      <c r="V53" s="201"/>
      <c r="W53" s="201"/>
      <c r="X53" s="201"/>
      <c r="Y53" s="201"/>
      <c r="Z53" s="201"/>
      <c r="AA53" s="1"/>
      <c r="AB53" s="201"/>
      <c r="AC53" s="201"/>
      <c r="AD53" s="201"/>
      <c r="AE53" s="201"/>
      <c r="AF53" s="201"/>
      <c r="AG53" s="201"/>
      <c r="AH53" s="201"/>
      <c r="AI53" s="267"/>
      <c r="AJ53" s="267"/>
      <c r="AK53" s="267"/>
      <c r="AL53" s="267"/>
      <c r="AM53" s="267"/>
      <c r="AN53" s="267"/>
      <c r="AO53" s="267"/>
    </row>
    <row r="54" spans="1:41" s="200" customFormat="1" hidden="1" x14ac:dyDescent="0.35">
      <c r="A54" s="267"/>
      <c r="B54" s="267"/>
      <c r="C54" s="269"/>
      <c r="D54" s="267"/>
      <c r="E54" s="271"/>
      <c r="F54" s="271"/>
      <c r="G54" s="267"/>
      <c r="H54" s="267"/>
      <c r="I54" s="68" t="s">
        <v>162</v>
      </c>
      <c r="J54" s="267"/>
      <c r="K54" s="267"/>
      <c r="L54" s="267"/>
      <c r="M54" s="267"/>
      <c r="N54" s="267"/>
      <c r="O54" s="267"/>
      <c r="P54" s="267"/>
      <c r="Q54" s="267"/>
      <c r="R54" s="267"/>
      <c r="S54" s="267"/>
      <c r="T54" s="267"/>
      <c r="U54" s="197"/>
      <c r="V54" s="201"/>
      <c r="W54" s="201"/>
      <c r="X54" s="201"/>
      <c r="Y54" s="201"/>
      <c r="Z54" s="201"/>
      <c r="AA54" s="1"/>
      <c r="AB54" s="201"/>
      <c r="AC54" s="201"/>
      <c r="AD54" s="201"/>
      <c r="AE54" s="201"/>
      <c r="AF54" s="201"/>
      <c r="AG54" s="201"/>
      <c r="AH54" s="201"/>
      <c r="AI54" s="267"/>
      <c r="AJ54" s="267"/>
      <c r="AK54" s="267"/>
      <c r="AL54" s="267"/>
      <c r="AM54" s="267"/>
      <c r="AN54" s="267"/>
      <c r="AO54" s="267"/>
    </row>
    <row r="55" spans="1:41" s="200" customFormat="1" hidden="1" x14ac:dyDescent="0.35">
      <c r="A55" s="267"/>
      <c r="B55" s="267"/>
      <c r="C55" s="269"/>
      <c r="D55" s="267"/>
      <c r="E55" s="271"/>
      <c r="F55" s="271"/>
      <c r="G55" s="267"/>
      <c r="H55" s="267"/>
      <c r="I55" s="68" t="s">
        <v>244</v>
      </c>
      <c r="J55" s="267"/>
      <c r="K55" s="267"/>
      <c r="L55" s="267"/>
      <c r="M55" s="267"/>
      <c r="N55" s="267"/>
      <c r="O55" s="267"/>
      <c r="P55" s="267"/>
      <c r="Q55" s="267"/>
      <c r="R55" s="267"/>
      <c r="S55" s="267"/>
      <c r="T55" s="267"/>
      <c r="U55" s="197"/>
      <c r="V55" s="201"/>
      <c r="W55" s="201"/>
      <c r="X55" s="201"/>
      <c r="Y55" s="201"/>
      <c r="Z55" s="201"/>
      <c r="AA55" s="1"/>
      <c r="AB55" s="201"/>
      <c r="AC55" s="201"/>
      <c r="AD55" s="201"/>
      <c r="AE55" s="201"/>
      <c r="AF55" s="201"/>
      <c r="AG55" s="201"/>
      <c r="AH55" s="201"/>
      <c r="AI55" s="267"/>
      <c r="AJ55" s="267"/>
      <c r="AK55" s="267"/>
      <c r="AL55" s="267"/>
      <c r="AM55" s="267"/>
      <c r="AN55" s="267"/>
      <c r="AO55" s="267"/>
    </row>
    <row r="56" spans="1:41" s="200" customFormat="1" hidden="1" x14ac:dyDescent="0.35">
      <c r="A56" s="201"/>
      <c r="B56" s="201"/>
      <c r="C56" s="270"/>
      <c r="D56" s="201"/>
      <c r="E56" s="272"/>
      <c r="F56" s="272"/>
      <c r="G56" s="201"/>
      <c r="H56" s="201"/>
      <c r="I56" s="201"/>
      <c r="J56" s="201"/>
      <c r="K56" s="201"/>
      <c r="L56" s="201"/>
      <c r="M56" s="201"/>
      <c r="N56" s="201"/>
      <c r="O56" s="201"/>
      <c r="P56" s="201"/>
      <c r="Q56" s="201"/>
      <c r="R56" s="201"/>
      <c r="S56" s="201"/>
      <c r="T56" s="201"/>
      <c r="U56" s="197"/>
      <c r="V56" s="102"/>
      <c r="W56" s="201"/>
      <c r="X56" s="201"/>
      <c r="Y56" s="201"/>
      <c r="Z56" s="201"/>
      <c r="AA56" s="102"/>
      <c r="AB56" s="201"/>
      <c r="AC56" s="201"/>
      <c r="AD56" s="201"/>
      <c r="AE56" s="201"/>
      <c r="AF56" s="201"/>
      <c r="AG56" s="201"/>
      <c r="AH56" s="201"/>
      <c r="AI56" s="201"/>
      <c r="AJ56" s="201"/>
      <c r="AK56" s="201"/>
      <c r="AL56" s="201"/>
      <c r="AM56" s="201"/>
      <c r="AN56" s="201"/>
      <c r="AO56" s="201"/>
    </row>
    <row r="57" spans="1:41" s="200" customFormat="1" x14ac:dyDescent="0.35">
      <c r="A57" s="201"/>
      <c r="B57" s="201"/>
      <c r="C57" s="270"/>
      <c r="D57" s="201"/>
      <c r="E57" s="272"/>
      <c r="F57" s="272"/>
      <c r="G57" s="201"/>
      <c r="H57" s="201"/>
      <c r="I57" s="201"/>
      <c r="J57" s="201"/>
      <c r="K57" s="201"/>
      <c r="L57" s="201"/>
      <c r="M57" s="201"/>
      <c r="N57" s="201"/>
      <c r="O57" s="201"/>
      <c r="P57" s="201"/>
      <c r="Q57" s="201"/>
      <c r="R57" s="201"/>
      <c r="S57" s="201"/>
      <c r="T57" s="201"/>
      <c r="U57" s="197"/>
      <c r="V57" s="102"/>
      <c r="W57" s="201"/>
      <c r="X57" s="201"/>
      <c r="Y57" s="201"/>
      <c r="Z57" s="201"/>
      <c r="AA57" s="102"/>
      <c r="AB57" s="201"/>
      <c r="AC57" s="201"/>
      <c r="AD57" s="201"/>
      <c r="AE57" s="201"/>
      <c r="AF57" s="201"/>
      <c r="AG57" s="201"/>
      <c r="AH57" s="201"/>
      <c r="AI57" s="201"/>
      <c r="AJ57" s="201"/>
      <c r="AK57" s="201"/>
      <c r="AL57" s="201"/>
      <c r="AM57" s="201"/>
      <c r="AN57" s="201"/>
      <c r="AO57" s="201"/>
    </row>
    <row r="58" spans="1:41" s="200" customFormat="1" x14ac:dyDescent="0.35">
      <c r="A58" s="201"/>
      <c r="B58" s="201"/>
      <c r="C58" s="270"/>
      <c r="D58" s="201"/>
      <c r="E58" s="272"/>
      <c r="F58" s="272"/>
      <c r="G58" s="201"/>
      <c r="H58" s="201"/>
      <c r="I58" s="201"/>
      <c r="J58" s="201"/>
      <c r="K58" s="201"/>
      <c r="L58" s="201"/>
      <c r="M58" s="201"/>
      <c r="N58" s="201"/>
      <c r="O58" s="201"/>
      <c r="P58" s="201"/>
      <c r="Q58" s="201"/>
      <c r="R58" s="201"/>
      <c r="S58" s="201"/>
      <c r="T58" s="201"/>
      <c r="U58" s="197"/>
      <c r="V58" s="102"/>
      <c r="W58" s="201"/>
      <c r="X58" s="201"/>
      <c r="Y58" s="201"/>
      <c r="Z58" s="201"/>
      <c r="AA58" s="102"/>
      <c r="AB58" s="201"/>
      <c r="AC58" s="201"/>
      <c r="AD58" s="201"/>
      <c r="AE58" s="201"/>
      <c r="AF58" s="201"/>
      <c r="AG58" s="201"/>
      <c r="AH58" s="201"/>
      <c r="AI58" s="201"/>
      <c r="AJ58" s="201"/>
      <c r="AK58" s="201"/>
      <c r="AL58" s="201"/>
      <c r="AM58" s="201"/>
      <c r="AN58" s="201"/>
      <c r="AO58" s="201"/>
    </row>
    <row r="59" spans="1:41" s="200" customFormat="1" x14ac:dyDescent="0.35">
      <c r="A59" s="201"/>
      <c r="B59" s="201"/>
      <c r="C59" s="270"/>
      <c r="D59" s="201"/>
      <c r="E59" s="272"/>
      <c r="F59" s="272"/>
      <c r="G59" s="201"/>
      <c r="H59" s="201"/>
      <c r="I59" s="201"/>
      <c r="J59" s="201"/>
      <c r="K59" s="201"/>
      <c r="L59" s="201"/>
      <c r="M59" s="201"/>
      <c r="N59" s="201"/>
      <c r="O59" s="201"/>
      <c r="P59" s="201"/>
      <c r="Q59" s="201"/>
      <c r="R59" s="201"/>
      <c r="S59" s="201"/>
      <c r="T59" s="201"/>
      <c r="U59" s="197"/>
      <c r="V59" s="102"/>
      <c r="W59" s="201"/>
      <c r="X59" s="201"/>
      <c r="Y59" s="201"/>
      <c r="Z59" s="201"/>
      <c r="AA59" s="102"/>
      <c r="AB59" s="201"/>
      <c r="AC59" s="201"/>
      <c r="AD59" s="201"/>
      <c r="AE59" s="201"/>
      <c r="AF59" s="201"/>
      <c r="AG59" s="201"/>
      <c r="AH59" s="201"/>
      <c r="AI59" s="201"/>
      <c r="AJ59" s="201"/>
      <c r="AK59" s="201"/>
      <c r="AL59" s="201"/>
      <c r="AM59" s="201"/>
      <c r="AN59" s="201"/>
      <c r="AO59" s="201"/>
    </row>
    <row r="60" spans="1:41" s="200" customFormat="1" x14ac:dyDescent="0.35">
      <c r="A60" s="201"/>
      <c r="B60" s="201"/>
      <c r="C60" s="270"/>
      <c r="D60" s="201"/>
      <c r="E60" s="272"/>
      <c r="F60" s="272"/>
      <c r="G60" s="201"/>
      <c r="H60" s="201"/>
      <c r="I60" s="201"/>
      <c r="J60" s="201"/>
      <c r="K60" s="201"/>
      <c r="L60" s="201"/>
      <c r="M60" s="201"/>
      <c r="N60" s="201"/>
      <c r="O60" s="201"/>
      <c r="P60" s="201"/>
      <c r="Q60" s="201"/>
      <c r="R60" s="201"/>
      <c r="S60" s="201"/>
      <c r="T60" s="201"/>
      <c r="U60" s="197"/>
      <c r="V60" s="102"/>
      <c r="W60" s="201"/>
      <c r="X60" s="201"/>
      <c r="Y60" s="201"/>
      <c r="Z60" s="201"/>
      <c r="AA60" s="102"/>
      <c r="AB60" s="201"/>
      <c r="AC60" s="201"/>
      <c r="AD60" s="201"/>
      <c r="AE60" s="201"/>
      <c r="AF60" s="201"/>
      <c r="AG60" s="201"/>
      <c r="AH60" s="201"/>
      <c r="AI60" s="201"/>
      <c r="AJ60" s="201"/>
      <c r="AK60" s="201"/>
      <c r="AL60" s="201"/>
      <c r="AM60" s="201"/>
      <c r="AN60" s="201"/>
      <c r="AO60" s="201"/>
    </row>
    <row r="61" spans="1:41" s="200" customFormat="1" x14ac:dyDescent="0.35">
      <c r="A61" s="201"/>
      <c r="B61" s="201"/>
      <c r="C61" s="270"/>
      <c r="D61" s="201"/>
      <c r="E61" s="272"/>
      <c r="F61" s="272"/>
      <c r="G61" s="201"/>
      <c r="H61" s="201"/>
      <c r="I61" s="201"/>
      <c r="J61" s="201"/>
      <c r="K61" s="201"/>
      <c r="L61" s="201"/>
      <c r="M61" s="201"/>
      <c r="N61" s="201"/>
      <c r="O61" s="201"/>
      <c r="P61" s="201"/>
      <c r="Q61" s="201"/>
      <c r="R61" s="201"/>
      <c r="S61" s="201"/>
      <c r="T61" s="201"/>
      <c r="U61" s="197"/>
      <c r="V61" s="102"/>
      <c r="W61" s="201"/>
      <c r="X61" s="201"/>
      <c r="Y61" s="201"/>
      <c r="Z61" s="201"/>
      <c r="AA61" s="102"/>
      <c r="AB61" s="201"/>
      <c r="AC61" s="201"/>
      <c r="AD61" s="201"/>
      <c r="AE61" s="201"/>
      <c r="AF61" s="201"/>
      <c r="AG61" s="201"/>
      <c r="AH61" s="201"/>
      <c r="AI61" s="201"/>
      <c r="AJ61" s="201"/>
      <c r="AK61" s="201"/>
      <c r="AL61" s="201"/>
      <c r="AM61" s="201"/>
      <c r="AN61" s="201"/>
      <c r="AO61" s="201"/>
    </row>
    <row r="62" spans="1:41" s="200" customFormat="1" x14ac:dyDescent="0.35">
      <c r="A62" s="201"/>
      <c r="B62" s="201"/>
      <c r="C62" s="270"/>
      <c r="D62" s="201"/>
      <c r="E62" s="272"/>
      <c r="F62" s="272"/>
      <c r="G62" s="201"/>
      <c r="H62" s="201"/>
      <c r="I62" s="201"/>
      <c r="J62" s="201"/>
      <c r="K62" s="201"/>
      <c r="L62" s="201"/>
      <c r="M62" s="201"/>
      <c r="N62" s="201"/>
      <c r="O62" s="201"/>
      <c r="P62" s="201"/>
      <c r="Q62" s="201"/>
      <c r="R62" s="201"/>
      <c r="S62" s="201"/>
      <c r="T62" s="201"/>
      <c r="U62" s="197"/>
      <c r="V62" s="102"/>
      <c r="W62" s="201"/>
      <c r="X62" s="201"/>
      <c r="Y62" s="201"/>
      <c r="Z62" s="201"/>
      <c r="AA62" s="102"/>
      <c r="AB62" s="201"/>
      <c r="AC62" s="201"/>
      <c r="AD62" s="201"/>
      <c r="AE62" s="201"/>
      <c r="AF62" s="201"/>
      <c r="AG62" s="201"/>
      <c r="AH62" s="201"/>
      <c r="AI62" s="201"/>
      <c r="AJ62" s="201"/>
      <c r="AK62" s="201"/>
      <c r="AL62" s="201"/>
      <c r="AM62" s="201"/>
      <c r="AN62" s="201"/>
      <c r="AO62" s="201"/>
    </row>
    <row r="63" spans="1:41" s="200" customFormat="1" x14ac:dyDescent="0.35">
      <c r="A63" s="201"/>
      <c r="B63" s="201"/>
      <c r="C63" s="270"/>
      <c r="D63" s="201"/>
      <c r="E63" s="272"/>
      <c r="F63" s="272"/>
      <c r="G63" s="201"/>
      <c r="H63" s="201"/>
      <c r="I63" s="201"/>
      <c r="J63" s="201"/>
      <c r="K63" s="201"/>
      <c r="L63" s="201"/>
      <c r="M63" s="201"/>
      <c r="N63" s="201"/>
      <c r="O63" s="201"/>
      <c r="P63" s="201"/>
      <c r="Q63" s="201"/>
      <c r="R63" s="201"/>
      <c r="S63" s="201"/>
      <c r="T63" s="201"/>
      <c r="U63" s="197"/>
      <c r="V63" s="102"/>
      <c r="W63" s="201"/>
      <c r="X63" s="201"/>
      <c r="Y63" s="201"/>
      <c r="Z63" s="201"/>
      <c r="AA63" s="102"/>
      <c r="AB63" s="201"/>
      <c r="AC63" s="201"/>
      <c r="AD63" s="201"/>
      <c r="AE63" s="201"/>
      <c r="AF63" s="201"/>
      <c r="AG63" s="201"/>
      <c r="AH63" s="201"/>
      <c r="AI63" s="201"/>
      <c r="AJ63" s="201"/>
      <c r="AK63" s="201"/>
      <c r="AL63" s="201"/>
      <c r="AM63" s="201"/>
      <c r="AN63" s="201"/>
      <c r="AO63" s="201"/>
    </row>
    <row r="64" spans="1:41" s="200" customFormat="1" x14ac:dyDescent="0.35">
      <c r="A64" s="201"/>
      <c r="B64" s="201"/>
      <c r="C64" s="270"/>
      <c r="D64" s="201"/>
      <c r="E64" s="272"/>
      <c r="F64" s="272"/>
      <c r="G64" s="201"/>
      <c r="H64" s="201"/>
      <c r="I64" s="201"/>
      <c r="J64" s="201"/>
      <c r="K64" s="201"/>
      <c r="L64" s="201"/>
      <c r="M64" s="201"/>
      <c r="N64" s="201"/>
      <c r="O64" s="201"/>
      <c r="P64" s="201"/>
      <c r="Q64" s="201"/>
      <c r="R64" s="201"/>
      <c r="S64" s="201"/>
      <c r="T64" s="201"/>
      <c r="U64" s="197"/>
      <c r="V64" s="102"/>
      <c r="W64" s="201"/>
      <c r="X64" s="201"/>
      <c r="Y64" s="201"/>
      <c r="Z64" s="201"/>
      <c r="AA64" s="102"/>
      <c r="AB64" s="201"/>
      <c r="AC64" s="201"/>
      <c r="AD64" s="201"/>
      <c r="AE64" s="201"/>
      <c r="AF64" s="201"/>
      <c r="AG64" s="201"/>
      <c r="AH64" s="201"/>
      <c r="AI64" s="201"/>
      <c r="AJ64" s="201"/>
      <c r="AK64" s="201"/>
      <c r="AL64" s="201"/>
      <c r="AM64" s="201"/>
      <c r="AN64" s="201"/>
      <c r="AO64" s="201"/>
    </row>
    <row r="65" spans="3:27" s="200" customFormat="1" x14ac:dyDescent="0.35">
      <c r="C65" s="270"/>
      <c r="D65" s="201"/>
      <c r="E65" s="272"/>
      <c r="F65" s="272"/>
      <c r="G65" s="201"/>
      <c r="H65" s="201"/>
      <c r="I65" s="201"/>
      <c r="J65" s="201"/>
      <c r="K65" s="201"/>
      <c r="L65" s="201"/>
      <c r="M65" s="201"/>
      <c r="N65" s="201"/>
      <c r="O65" s="201"/>
      <c r="P65" s="201"/>
      <c r="Q65" s="201"/>
      <c r="R65" s="201"/>
      <c r="S65" s="201"/>
      <c r="T65" s="201"/>
      <c r="U65" s="197"/>
      <c r="V65" s="102"/>
      <c r="W65" s="201"/>
      <c r="X65" s="201"/>
      <c r="Y65" s="201"/>
      <c r="Z65" s="201"/>
      <c r="AA65" s="102"/>
    </row>
    <row r="66" spans="3:27" s="200" customFormat="1" x14ac:dyDescent="0.35">
      <c r="C66" s="270"/>
      <c r="D66" s="201"/>
      <c r="E66" s="272"/>
      <c r="F66" s="272"/>
      <c r="G66" s="201"/>
      <c r="H66" s="201"/>
      <c r="I66" s="201"/>
      <c r="J66" s="201"/>
      <c r="K66" s="201"/>
      <c r="L66" s="201"/>
      <c r="M66" s="201"/>
      <c r="N66" s="201"/>
      <c r="O66" s="201"/>
      <c r="P66" s="201"/>
      <c r="Q66" s="201"/>
      <c r="R66" s="201"/>
      <c r="S66" s="201"/>
      <c r="T66" s="201"/>
      <c r="U66" s="197"/>
      <c r="V66" s="102"/>
      <c r="W66" s="201"/>
      <c r="X66" s="201"/>
      <c r="Y66" s="201"/>
      <c r="Z66" s="201"/>
      <c r="AA66" s="102"/>
    </row>
    <row r="67" spans="3:27" s="200" customFormat="1" x14ac:dyDescent="0.35">
      <c r="C67" s="270"/>
      <c r="D67" s="201"/>
      <c r="E67" s="272"/>
      <c r="F67" s="272"/>
      <c r="G67" s="201"/>
      <c r="H67" s="201"/>
      <c r="I67" s="201"/>
      <c r="J67" s="201"/>
      <c r="K67" s="201"/>
      <c r="L67" s="201"/>
      <c r="M67" s="201"/>
      <c r="N67" s="201"/>
      <c r="O67" s="201"/>
      <c r="P67" s="201"/>
      <c r="Q67" s="201"/>
      <c r="R67" s="201"/>
      <c r="S67" s="201"/>
      <c r="T67" s="201"/>
      <c r="U67" s="197"/>
      <c r="V67" s="102"/>
      <c r="W67" s="201"/>
      <c r="X67" s="201"/>
      <c r="Y67" s="201"/>
      <c r="Z67" s="201"/>
      <c r="AA67" s="102"/>
    </row>
    <row r="68" spans="3:27" s="200" customFormat="1" x14ac:dyDescent="0.35">
      <c r="C68" s="270"/>
      <c r="D68" s="201"/>
      <c r="E68" s="272"/>
      <c r="F68" s="272"/>
      <c r="G68" s="201"/>
      <c r="H68" s="201"/>
      <c r="I68" s="201"/>
      <c r="J68" s="201"/>
      <c r="K68" s="201"/>
      <c r="L68" s="201"/>
      <c r="M68" s="201"/>
      <c r="N68" s="201"/>
      <c r="O68" s="201"/>
      <c r="P68" s="201"/>
      <c r="Q68" s="201"/>
      <c r="R68" s="201"/>
      <c r="S68" s="201"/>
      <c r="T68" s="201"/>
      <c r="U68" s="197"/>
      <c r="V68" s="102"/>
      <c r="W68" s="201"/>
      <c r="X68" s="201"/>
      <c r="Y68" s="201"/>
      <c r="Z68" s="201"/>
      <c r="AA68" s="102"/>
    </row>
    <row r="69" spans="3:27" s="200" customFormat="1" x14ac:dyDescent="0.35">
      <c r="C69" s="270"/>
      <c r="D69" s="201"/>
      <c r="E69" s="272"/>
      <c r="F69" s="272"/>
      <c r="G69" s="201"/>
      <c r="H69" s="201"/>
      <c r="I69" s="201"/>
      <c r="J69" s="201"/>
      <c r="K69" s="201"/>
      <c r="L69" s="201"/>
      <c r="M69" s="201"/>
      <c r="N69" s="201"/>
      <c r="O69" s="201"/>
      <c r="P69" s="201"/>
      <c r="Q69" s="201"/>
      <c r="R69" s="201"/>
      <c r="S69" s="201"/>
      <c r="T69" s="201"/>
      <c r="U69" s="197"/>
      <c r="V69" s="102"/>
      <c r="W69" s="201"/>
      <c r="X69" s="201"/>
      <c r="Y69" s="201"/>
      <c r="Z69" s="201"/>
      <c r="AA69" s="102"/>
    </row>
    <row r="70" spans="3:27" s="200" customFormat="1" x14ac:dyDescent="0.35">
      <c r="C70" s="270"/>
      <c r="D70" s="201"/>
      <c r="E70" s="272"/>
      <c r="F70" s="272"/>
      <c r="G70" s="201"/>
      <c r="H70" s="201"/>
      <c r="I70" s="201"/>
      <c r="J70" s="201"/>
      <c r="K70" s="201"/>
      <c r="L70" s="201"/>
      <c r="M70" s="201"/>
      <c r="N70" s="201"/>
      <c r="O70" s="201"/>
      <c r="P70" s="201"/>
      <c r="Q70" s="201"/>
      <c r="R70" s="201"/>
      <c r="S70" s="201"/>
      <c r="T70" s="201"/>
      <c r="U70" s="197"/>
      <c r="V70" s="102"/>
      <c r="W70" s="201"/>
      <c r="X70" s="201"/>
      <c r="Y70" s="201"/>
      <c r="Z70" s="201"/>
      <c r="AA70" s="102"/>
    </row>
    <row r="71" spans="3:27" s="200" customFormat="1" x14ac:dyDescent="0.35">
      <c r="C71" s="270"/>
      <c r="D71" s="201"/>
      <c r="E71" s="272"/>
      <c r="F71" s="272"/>
      <c r="G71" s="201"/>
      <c r="H71" s="201"/>
      <c r="I71" s="201"/>
      <c r="J71" s="201"/>
      <c r="K71" s="201"/>
      <c r="L71" s="201"/>
      <c r="M71" s="201"/>
      <c r="N71" s="201"/>
      <c r="O71" s="201"/>
      <c r="P71" s="201"/>
      <c r="Q71" s="201"/>
      <c r="R71" s="201"/>
      <c r="S71" s="201"/>
      <c r="T71" s="201"/>
      <c r="U71" s="197"/>
      <c r="V71" s="102"/>
      <c r="W71" s="201"/>
      <c r="X71" s="201"/>
      <c r="Y71" s="201"/>
      <c r="Z71" s="201"/>
      <c r="AA71" s="102"/>
    </row>
  </sheetData>
  <protectedRanges>
    <protectedRange password="E1A2" sqref="AA3:AA44" name="Range1_1_1"/>
    <protectedRange password="E1A2" sqref="N2:O2" name="Range1_5_1"/>
    <protectedRange password="E1A2" sqref="AA2" name="Range1_1_2"/>
    <protectedRange password="E1A2" sqref="N3:O3" name="Range1_1_3"/>
    <protectedRange password="E1A2" sqref="U2" name="Range1_1"/>
  </protectedRanges>
  <autoFilter ref="A2:T44" xr:uid="{00000000-0009-0000-0000-000007000000}"/>
  <conditionalFormatting sqref="J3">
    <cfRule type="cellIs" dxfId="19" priority="90" stopIfTrue="1" operator="equal">
      <formula>"Pass"</formula>
    </cfRule>
    <cfRule type="cellIs" dxfId="18" priority="91" stopIfTrue="1" operator="equal">
      <formula>"Info"</formula>
    </cfRule>
  </conditionalFormatting>
  <conditionalFormatting sqref="J3">
    <cfRule type="cellIs" dxfId="17" priority="89" stopIfTrue="1" operator="equal">
      <formula>"Fail"</formula>
    </cfRule>
  </conditionalFormatting>
  <conditionalFormatting sqref="J34:J39 J41:J43 J4:J32">
    <cfRule type="cellIs" dxfId="16" priority="87" stopIfTrue="1" operator="equal">
      <formula>"Pass"</formula>
    </cfRule>
    <cfRule type="cellIs" dxfId="15" priority="88" stopIfTrue="1" operator="equal">
      <formula>"Info"</formula>
    </cfRule>
  </conditionalFormatting>
  <conditionalFormatting sqref="J34:J39 J41:J43 J4:J32">
    <cfRule type="cellIs" dxfId="14" priority="86" stopIfTrue="1" operator="equal">
      <formula>"Fail"</formula>
    </cfRule>
  </conditionalFormatting>
  <conditionalFormatting sqref="N3:N44">
    <cfRule type="expression" dxfId="13" priority="58" stopIfTrue="1">
      <formula>ISERROR(AA3)</formula>
    </cfRule>
  </conditionalFormatting>
  <conditionalFormatting sqref="J33 J40 J44">
    <cfRule type="cellIs" dxfId="12" priority="33" stopIfTrue="1" operator="equal">
      <formula>"Pass"</formula>
    </cfRule>
    <cfRule type="cellIs" dxfId="11" priority="34" stopIfTrue="1" operator="equal">
      <formula>"Info"</formula>
    </cfRule>
  </conditionalFormatting>
  <conditionalFormatting sqref="J33 J40 J44">
    <cfRule type="cellIs" dxfId="10" priority="32" stopIfTrue="1" operator="equal">
      <formula>"Fail"</formula>
    </cfRule>
  </conditionalFormatting>
  <dataValidations count="3">
    <dataValidation type="list" allowBlank="1" showInputMessage="1" showErrorMessage="1" sqref="J3:J44" xr:uid="{00000000-0002-0000-0700-000000000000}">
      <formula1>$I$46:$I$49</formula1>
    </dataValidation>
    <dataValidation type="list" allowBlank="1" showInputMessage="1" showErrorMessage="1" sqref="J45" xr:uid="{00000000-0002-0000-0700-000001000000}">
      <formula1>$I$48:$I$51</formula1>
    </dataValidation>
    <dataValidation type="list" allowBlank="1" showInputMessage="1" showErrorMessage="1" sqref="M3:M44" xr:uid="{00000000-0002-0000-0700-000002000000}">
      <formula1>$I$52:$I$56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AO70"/>
  <sheetViews>
    <sheetView zoomScale="80" zoomScaleNormal="80" workbookViewId="0">
      <pane ySplit="2" topLeftCell="A3" activePane="bottomLeft" state="frozen"/>
      <selection pane="bottomLeft" activeCell="J3" sqref="J3:J6"/>
    </sheetView>
  </sheetViews>
  <sheetFormatPr defaultColWidth="11.453125" defaultRowHeight="14.5" x14ac:dyDescent="0.35"/>
  <cols>
    <col min="1" max="1" width="12" style="61" customWidth="1"/>
    <col min="2" max="2" width="10" style="61" customWidth="1"/>
    <col min="3" max="3" width="14" style="66" customWidth="1"/>
    <col min="4" max="4" width="12.453125" style="61" customWidth="1"/>
    <col min="5" max="5" width="16.1796875" style="230" customWidth="1"/>
    <col min="6" max="6" width="38" style="230" customWidth="1"/>
    <col min="7" max="7" width="46.453125" style="61" customWidth="1"/>
    <col min="8" max="9" width="23" style="61" customWidth="1"/>
    <col min="10" max="10" width="13" style="61" customWidth="1"/>
    <col min="11" max="11" width="29.453125" style="61" hidden="1" customWidth="1"/>
    <col min="12" max="12" width="23" style="61" customWidth="1"/>
    <col min="13" max="13" width="17.81640625" style="61" customWidth="1"/>
    <col min="14" max="14" width="13.453125" style="61" customWidth="1"/>
    <col min="15" max="15" width="66.453125" style="61" customWidth="1"/>
    <col min="16" max="16" width="3.453125" style="61" customWidth="1"/>
    <col min="17" max="17" width="14.81640625" style="61" customWidth="1"/>
    <col min="18" max="18" width="23" style="61" customWidth="1"/>
    <col min="19" max="19" width="43.81640625" style="61" customWidth="1"/>
    <col min="20" max="20" width="31" style="61" customWidth="1"/>
    <col min="21" max="21" width="30.81640625" style="197" hidden="1" customWidth="1"/>
    <col min="22" max="22" width="42" style="102" hidden="1" customWidth="1"/>
    <col min="23" max="23" width="4" style="200" customWidth="1"/>
    <col min="24" max="24" width="11.453125" style="200"/>
    <col min="26" max="26" width="11.453125" style="200"/>
    <col min="27" max="27" width="13.453125" style="1" hidden="1" customWidth="1"/>
    <col min="28" max="34" width="11.453125" style="200"/>
    <col min="35" max="16384" width="11.453125" style="61"/>
  </cols>
  <sheetData>
    <row r="1" spans="1:41" s="196" customFormat="1" x14ac:dyDescent="0.3">
      <c r="A1" s="193" t="s">
        <v>57</v>
      </c>
      <c r="B1" s="194"/>
      <c r="C1" s="194"/>
      <c r="D1" s="194"/>
      <c r="E1" s="229"/>
      <c r="F1" s="229"/>
      <c r="G1" s="194"/>
      <c r="H1" s="194"/>
      <c r="I1" s="194"/>
      <c r="J1" s="194"/>
      <c r="K1" s="194"/>
      <c r="L1" s="194"/>
      <c r="M1" s="194"/>
      <c r="N1" s="194"/>
      <c r="O1" s="194"/>
      <c r="P1" s="194"/>
      <c r="Q1" s="194"/>
      <c r="R1" s="194"/>
      <c r="S1" s="194"/>
      <c r="T1" s="198"/>
      <c r="U1" s="254"/>
      <c r="V1" s="254"/>
      <c r="W1" s="255"/>
      <c r="X1" s="195"/>
      <c r="Z1" s="195"/>
      <c r="AA1" s="194"/>
      <c r="AB1" s="195"/>
      <c r="AC1" s="195"/>
      <c r="AD1" s="195"/>
      <c r="AE1" s="195"/>
      <c r="AF1" s="195"/>
      <c r="AG1" s="195"/>
      <c r="AH1" s="195"/>
      <c r="AI1" s="195"/>
      <c r="AJ1" s="195"/>
      <c r="AK1" s="195"/>
      <c r="AL1" s="195"/>
      <c r="AM1" s="195"/>
      <c r="AN1" s="195"/>
      <c r="AO1" s="195"/>
    </row>
    <row r="2" spans="1:41" ht="42.75" customHeight="1" x14ac:dyDescent="0.35">
      <c r="A2" s="244" t="s">
        <v>122</v>
      </c>
      <c r="B2" s="244" t="s">
        <v>123</v>
      </c>
      <c r="C2" s="205" t="s">
        <v>124</v>
      </c>
      <c r="D2" s="244" t="s">
        <v>125</v>
      </c>
      <c r="E2" s="244" t="s">
        <v>311</v>
      </c>
      <c r="F2" s="244" t="s">
        <v>126</v>
      </c>
      <c r="G2" s="244" t="s">
        <v>127</v>
      </c>
      <c r="H2" s="245" t="s">
        <v>128</v>
      </c>
      <c r="I2" s="62" t="s">
        <v>129</v>
      </c>
      <c r="J2" s="62" t="s">
        <v>130</v>
      </c>
      <c r="K2" s="64" t="s">
        <v>312</v>
      </c>
      <c r="L2" s="62" t="s">
        <v>131</v>
      </c>
      <c r="M2" s="202" t="s">
        <v>313</v>
      </c>
      <c r="N2" s="124" t="s">
        <v>133</v>
      </c>
      <c r="O2" s="124" t="s">
        <v>314</v>
      </c>
      <c r="P2" s="266"/>
      <c r="Q2" s="69" t="s">
        <v>315</v>
      </c>
      <c r="R2" s="70" t="s">
        <v>316</v>
      </c>
      <c r="S2" s="70" t="s">
        <v>317</v>
      </c>
      <c r="T2" s="70" t="s">
        <v>318</v>
      </c>
      <c r="U2" s="256" t="s">
        <v>319</v>
      </c>
      <c r="V2" s="257" t="s">
        <v>320</v>
      </c>
      <c r="W2" s="255"/>
      <c r="X2" s="201"/>
      <c r="Z2" s="201"/>
      <c r="AA2" s="124" t="s">
        <v>135</v>
      </c>
      <c r="AB2" s="201"/>
      <c r="AC2" s="201"/>
      <c r="AD2" s="201"/>
      <c r="AE2" s="201"/>
      <c r="AF2" s="201"/>
      <c r="AG2" s="201"/>
      <c r="AH2" s="201"/>
      <c r="AI2" s="267"/>
      <c r="AJ2" s="267"/>
      <c r="AK2" s="267"/>
      <c r="AL2" s="267"/>
      <c r="AM2" s="267"/>
      <c r="AN2" s="267"/>
      <c r="AO2" s="267"/>
    </row>
    <row r="3" spans="1:41" ht="152.25" customHeight="1" x14ac:dyDescent="0.35">
      <c r="A3" s="237" t="s">
        <v>1136</v>
      </c>
      <c r="B3" s="237" t="s">
        <v>322</v>
      </c>
      <c r="C3" s="238" t="s">
        <v>323</v>
      </c>
      <c r="D3" s="237" t="s">
        <v>139</v>
      </c>
      <c r="E3" s="237" t="s">
        <v>912</v>
      </c>
      <c r="F3" s="237" t="s">
        <v>913</v>
      </c>
      <c r="G3" s="260" t="s">
        <v>914</v>
      </c>
      <c r="H3" s="237" t="s">
        <v>327</v>
      </c>
      <c r="I3" s="215"/>
      <c r="J3" s="67"/>
      <c r="K3" s="215" t="s">
        <v>915</v>
      </c>
      <c r="L3" s="215" t="s">
        <v>1137</v>
      </c>
      <c r="M3" s="215" t="s">
        <v>153</v>
      </c>
      <c r="N3" s="217" t="s">
        <v>330</v>
      </c>
      <c r="O3" s="218" t="s">
        <v>331</v>
      </c>
      <c r="P3" s="268"/>
      <c r="Q3" s="63" t="s">
        <v>917</v>
      </c>
      <c r="R3" s="63" t="s">
        <v>1138</v>
      </c>
      <c r="S3" s="237" t="s">
        <v>332</v>
      </c>
      <c r="T3" s="237" t="s">
        <v>918</v>
      </c>
      <c r="U3" s="260" t="s">
        <v>334</v>
      </c>
      <c r="V3" s="237" t="s">
        <v>335</v>
      </c>
      <c r="W3" s="126"/>
      <c r="X3" s="201"/>
      <c r="Z3" s="201"/>
      <c r="AA3" s="125" t="e">
        <f>IF(OR(J3="Fail",ISBLANK(J3)),INDEX('Issue Code Table'!C:C,MATCH(N:N,'Issue Code Table'!A:A,0)),IF(M3="Critical",6,IF(M3="Significant",5,IF(M3="Moderate",3,2))))</f>
        <v>#N/A</v>
      </c>
      <c r="AB3" s="201"/>
      <c r="AC3" s="201"/>
      <c r="AD3" s="201"/>
      <c r="AE3" s="201"/>
      <c r="AF3" s="201"/>
      <c r="AG3" s="201"/>
      <c r="AH3" s="201"/>
      <c r="AI3" s="267"/>
      <c r="AJ3" s="267"/>
      <c r="AK3" s="267"/>
      <c r="AL3" s="267"/>
      <c r="AM3" s="267"/>
      <c r="AN3" s="267"/>
      <c r="AO3" s="267"/>
    </row>
    <row r="4" spans="1:41" ht="150.75" customHeight="1" x14ac:dyDescent="0.35">
      <c r="A4" s="237" t="s">
        <v>1139</v>
      </c>
      <c r="B4" s="237" t="s">
        <v>337</v>
      </c>
      <c r="C4" s="238" t="s">
        <v>338</v>
      </c>
      <c r="D4" s="237" t="s">
        <v>139</v>
      </c>
      <c r="E4" s="237" t="s">
        <v>920</v>
      </c>
      <c r="F4" s="237" t="s">
        <v>340</v>
      </c>
      <c r="G4" s="260" t="s">
        <v>341</v>
      </c>
      <c r="H4" s="237" t="s">
        <v>342</v>
      </c>
      <c r="I4" s="215"/>
      <c r="J4" s="67"/>
      <c r="K4" s="215" t="s">
        <v>630</v>
      </c>
      <c r="L4" s="215"/>
      <c r="M4" s="219" t="s">
        <v>153</v>
      </c>
      <c r="N4" s="217" t="s">
        <v>344</v>
      </c>
      <c r="O4" s="215" t="s">
        <v>345</v>
      </c>
      <c r="P4" s="268"/>
      <c r="Q4" s="63">
        <v>1</v>
      </c>
      <c r="R4" s="63">
        <v>1.2</v>
      </c>
      <c r="S4" s="237" t="s">
        <v>346</v>
      </c>
      <c r="T4" s="237" t="s">
        <v>347</v>
      </c>
      <c r="U4" s="260" t="s">
        <v>348</v>
      </c>
      <c r="V4" s="237" t="s">
        <v>760</v>
      </c>
      <c r="W4" s="126"/>
      <c r="X4" s="201"/>
      <c r="Z4" s="201"/>
      <c r="AA4" s="125">
        <f>IF(OR(J4="Fail",ISBLANK(J4)),INDEX('Issue Code Table'!C:C,MATCH(N:N,'Issue Code Table'!A:A,0)),IF(M4="Critical",6,IF(M4="Significant",5,IF(M4="Moderate",3,2))))</f>
        <v>6</v>
      </c>
      <c r="AB4" s="201"/>
      <c r="AC4" s="201"/>
      <c r="AD4" s="201"/>
      <c r="AE4" s="201"/>
      <c r="AF4" s="201"/>
      <c r="AG4" s="201"/>
      <c r="AH4" s="201"/>
      <c r="AI4" s="267"/>
      <c r="AJ4" s="267"/>
      <c r="AK4" s="267"/>
      <c r="AL4" s="267"/>
      <c r="AM4" s="267"/>
      <c r="AN4" s="267"/>
      <c r="AO4" s="267"/>
    </row>
    <row r="5" spans="1:41" ht="198" customHeight="1" x14ac:dyDescent="0.35">
      <c r="A5" s="237" t="s">
        <v>1140</v>
      </c>
      <c r="B5" s="237" t="s">
        <v>337</v>
      </c>
      <c r="C5" s="238" t="s">
        <v>338</v>
      </c>
      <c r="D5" s="237" t="s">
        <v>351</v>
      </c>
      <c r="E5" s="249" t="s">
        <v>922</v>
      </c>
      <c r="F5" s="237" t="s">
        <v>923</v>
      </c>
      <c r="G5" s="260" t="s">
        <v>924</v>
      </c>
      <c r="H5" s="237" t="s">
        <v>355</v>
      </c>
      <c r="I5" s="215"/>
      <c r="J5" s="67"/>
      <c r="K5" s="210" t="s">
        <v>356</v>
      </c>
      <c r="L5" s="215"/>
      <c r="M5" s="215" t="s">
        <v>153</v>
      </c>
      <c r="N5" s="217" t="s">
        <v>357</v>
      </c>
      <c r="O5" s="215" t="s">
        <v>358</v>
      </c>
      <c r="P5" s="268"/>
      <c r="Q5" s="63">
        <v>2</v>
      </c>
      <c r="R5" s="63">
        <v>2.1</v>
      </c>
      <c r="S5" s="237" t="s">
        <v>359</v>
      </c>
      <c r="T5" s="237" t="s">
        <v>1141</v>
      </c>
      <c r="U5" s="260" t="s">
        <v>1142</v>
      </c>
      <c r="V5" s="237" t="s">
        <v>362</v>
      </c>
      <c r="W5" s="126"/>
      <c r="X5" s="201"/>
      <c r="Z5" s="201"/>
      <c r="AA5" s="125">
        <f>IF(OR(J5="Fail",ISBLANK(J5)),INDEX('Issue Code Table'!C:C,MATCH(N:N,'Issue Code Table'!A:A,0)),IF(M5="Critical",6,IF(M5="Significant",5,IF(M5="Moderate",3,2))))</f>
        <v>5</v>
      </c>
      <c r="AB5" s="201"/>
      <c r="AC5" s="201"/>
      <c r="AD5" s="201"/>
      <c r="AE5" s="201"/>
      <c r="AF5" s="201"/>
      <c r="AG5" s="201"/>
      <c r="AH5" s="201"/>
      <c r="AI5" s="267"/>
      <c r="AJ5" s="267"/>
      <c r="AK5" s="267"/>
      <c r="AL5" s="267"/>
      <c r="AM5" s="267"/>
      <c r="AN5" s="267"/>
      <c r="AO5" s="267"/>
    </row>
    <row r="6" spans="1:41" ht="150.75" customHeight="1" x14ac:dyDescent="0.35">
      <c r="A6" s="237" t="s">
        <v>1143</v>
      </c>
      <c r="B6" s="238" t="s">
        <v>337</v>
      </c>
      <c r="C6" s="238" t="s">
        <v>338</v>
      </c>
      <c r="D6" s="238" t="s">
        <v>351</v>
      </c>
      <c r="E6" s="249" t="s">
        <v>928</v>
      </c>
      <c r="F6" s="237" t="s">
        <v>929</v>
      </c>
      <c r="G6" s="260" t="s">
        <v>930</v>
      </c>
      <c r="H6" s="237" t="s">
        <v>355</v>
      </c>
      <c r="I6" s="215"/>
      <c r="J6" s="67"/>
      <c r="K6" s="210" t="s">
        <v>367</v>
      </c>
      <c r="L6" s="215"/>
      <c r="M6" s="215" t="s">
        <v>153</v>
      </c>
      <c r="N6" s="217" t="s">
        <v>357</v>
      </c>
      <c r="O6" s="215" t="s">
        <v>358</v>
      </c>
      <c r="P6" s="268"/>
      <c r="Q6" s="63">
        <v>2</v>
      </c>
      <c r="R6" s="63">
        <v>2.2000000000000002</v>
      </c>
      <c r="S6" s="237" t="s">
        <v>368</v>
      </c>
      <c r="T6" s="237" t="s">
        <v>1144</v>
      </c>
      <c r="U6" s="260" t="s">
        <v>370</v>
      </c>
      <c r="V6" s="237" t="s">
        <v>371</v>
      </c>
      <c r="W6" s="126"/>
      <c r="X6" s="201"/>
      <c r="Z6" s="201"/>
      <c r="AA6" s="125">
        <f>IF(OR(J6="Fail",ISBLANK(J6)),INDEX('Issue Code Table'!C:C,MATCH(N:N,'Issue Code Table'!A:A,0)),IF(M6="Critical",6,IF(M6="Significant",5,IF(M6="Moderate",3,2))))</f>
        <v>5</v>
      </c>
      <c r="AB6" s="201"/>
      <c r="AC6" s="201"/>
      <c r="AD6" s="201"/>
      <c r="AE6" s="201"/>
      <c r="AF6" s="201"/>
      <c r="AG6" s="201"/>
      <c r="AH6" s="201"/>
      <c r="AI6" s="267"/>
      <c r="AJ6" s="267"/>
      <c r="AK6" s="267"/>
      <c r="AL6" s="267"/>
      <c r="AM6" s="267"/>
      <c r="AN6" s="267"/>
      <c r="AO6" s="267"/>
    </row>
    <row r="7" spans="1:41" ht="181.5" customHeight="1" x14ac:dyDescent="0.35">
      <c r="A7" s="237" t="s">
        <v>1145</v>
      </c>
      <c r="B7" s="237" t="s">
        <v>382</v>
      </c>
      <c r="C7" s="238" t="s">
        <v>383</v>
      </c>
      <c r="D7" s="237" t="s">
        <v>351</v>
      </c>
      <c r="E7" s="249" t="s">
        <v>933</v>
      </c>
      <c r="F7" s="237" t="s">
        <v>934</v>
      </c>
      <c r="G7" s="260" t="s">
        <v>935</v>
      </c>
      <c r="H7" s="237" t="s">
        <v>355</v>
      </c>
      <c r="I7" s="215"/>
      <c r="J7" s="67"/>
      <c r="K7" s="210" t="s">
        <v>376</v>
      </c>
      <c r="L7" s="215"/>
      <c r="M7" s="215" t="s">
        <v>153</v>
      </c>
      <c r="N7" s="217" t="s">
        <v>224</v>
      </c>
      <c r="O7" s="215" t="s">
        <v>225</v>
      </c>
      <c r="P7" s="268"/>
      <c r="Q7" s="63">
        <v>2</v>
      </c>
      <c r="R7" s="63">
        <v>2.2999999999999998</v>
      </c>
      <c r="S7" s="237" t="s">
        <v>936</v>
      </c>
      <c r="T7" s="237" t="s">
        <v>1146</v>
      </c>
      <c r="U7" s="260" t="s">
        <v>379</v>
      </c>
      <c r="V7" s="237" t="s">
        <v>380</v>
      </c>
      <c r="W7" s="126"/>
      <c r="X7" s="201"/>
      <c r="Z7" s="201"/>
      <c r="AA7" s="125">
        <f>IF(OR(J7="Fail",ISBLANK(J7)),INDEX('Issue Code Table'!C:C,MATCH(N:N,'Issue Code Table'!A:A,0)),IF(M7="Critical",6,IF(M7="Significant",5,IF(M7="Moderate",3,2))))</f>
        <v>5</v>
      </c>
      <c r="AB7" s="201"/>
      <c r="AC7" s="201"/>
      <c r="AD7" s="201"/>
      <c r="AE7" s="201"/>
      <c r="AF7" s="201"/>
      <c r="AG7" s="201"/>
      <c r="AH7" s="201"/>
      <c r="AI7" s="267"/>
      <c r="AJ7" s="267"/>
      <c r="AK7" s="267"/>
      <c r="AL7" s="267"/>
      <c r="AM7" s="267"/>
      <c r="AN7" s="267"/>
      <c r="AO7" s="267"/>
    </row>
    <row r="8" spans="1:41" ht="160.5" customHeight="1" x14ac:dyDescent="0.35">
      <c r="A8" s="237" t="s">
        <v>1147</v>
      </c>
      <c r="B8" s="237" t="s">
        <v>337</v>
      </c>
      <c r="C8" s="238" t="s">
        <v>338</v>
      </c>
      <c r="D8" s="237" t="s">
        <v>139</v>
      </c>
      <c r="E8" s="249" t="s">
        <v>939</v>
      </c>
      <c r="F8" s="237" t="s">
        <v>940</v>
      </c>
      <c r="G8" s="260" t="s">
        <v>941</v>
      </c>
      <c r="H8" s="237" t="s">
        <v>355</v>
      </c>
      <c r="I8" s="215"/>
      <c r="J8" s="67"/>
      <c r="K8" s="210" t="s">
        <v>1148</v>
      </c>
      <c r="L8" s="215"/>
      <c r="M8" s="215" t="s">
        <v>153</v>
      </c>
      <c r="N8" s="217" t="s">
        <v>388</v>
      </c>
      <c r="O8" s="215" t="s">
        <v>389</v>
      </c>
      <c r="P8" s="268"/>
      <c r="Q8" s="63">
        <v>2</v>
      </c>
      <c r="R8" s="63">
        <v>2.4</v>
      </c>
      <c r="S8" s="237" t="s">
        <v>944</v>
      </c>
      <c r="T8" s="237" t="s">
        <v>1149</v>
      </c>
      <c r="U8" s="260" t="s">
        <v>392</v>
      </c>
      <c r="V8" s="237" t="s">
        <v>393</v>
      </c>
      <c r="W8" s="126"/>
      <c r="X8" s="267"/>
      <c r="Z8" s="267"/>
      <c r="AA8" s="125">
        <f>IF(OR(J8="Fail",ISBLANK(J8)),INDEX('Issue Code Table'!C:C,MATCH(N:N,'Issue Code Table'!A:A,0)),IF(M8="Critical",6,IF(M8="Significant",5,IF(M8="Moderate",3,2))))</f>
        <v>5</v>
      </c>
      <c r="AB8" s="267"/>
      <c r="AC8" s="267"/>
      <c r="AD8" s="267"/>
      <c r="AE8" s="267"/>
      <c r="AF8" s="267"/>
      <c r="AG8" s="267"/>
      <c r="AH8" s="267"/>
      <c r="AI8" s="267"/>
      <c r="AJ8" s="267"/>
      <c r="AK8" s="267"/>
      <c r="AL8" s="267"/>
      <c r="AM8" s="267"/>
      <c r="AN8" s="267"/>
      <c r="AO8" s="267"/>
    </row>
    <row r="9" spans="1:41" ht="161.25" customHeight="1" x14ac:dyDescent="0.35">
      <c r="A9" s="237" t="s">
        <v>1150</v>
      </c>
      <c r="B9" s="237" t="s">
        <v>337</v>
      </c>
      <c r="C9" s="238" t="s">
        <v>338</v>
      </c>
      <c r="D9" s="237" t="s">
        <v>351</v>
      </c>
      <c r="E9" s="249" t="s">
        <v>947</v>
      </c>
      <c r="F9" s="237" t="s">
        <v>948</v>
      </c>
      <c r="G9" s="260" t="s">
        <v>949</v>
      </c>
      <c r="H9" s="237" t="s">
        <v>355</v>
      </c>
      <c r="I9" s="215"/>
      <c r="J9" s="67"/>
      <c r="K9" s="210" t="s">
        <v>398</v>
      </c>
      <c r="L9" s="215"/>
      <c r="M9" s="215" t="s">
        <v>153</v>
      </c>
      <c r="N9" s="217" t="s">
        <v>357</v>
      </c>
      <c r="O9" s="215" t="s">
        <v>358</v>
      </c>
      <c r="P9" s="268"/>
      <c r="Q9" s="63">
        <v>2</v>
      </c>
      <c r="R9" s="63">
        <v>2.5</v>
      </c>
      <c r="S9" s="237" t="s">
        <v>399</v>
      </c>
      <c r="T9" s="237" t="s">
        <v>1151</v>
      </c>
      <c r="U9" s="260" t="s">
        <v>401</v>
      </c>
      <c r="V9" s="237" t="s">
        <v>402</v>
      </c>
      <c r="W9" s="126"/>
      <c r="X9" s="201"/>
      <c r="Z9" s="201"/>
      <c r="AA9" s="125">
        <f>IF(OR(J9="Fail",ISBLANK(J9)),INDEX('Issue Code Table'!C:C,MATCH(N:N,'Issue Code Table'!A:A,0)),IF(M9="Critical",6,IF(M9="Significant",5,IF(M9="Moderate",3,2))))</f>
        <v>5</v>
      </c>
      <c r="AB9" s="201"/>
      <c r="AC9" s="201"/>
      <c r="AD9" s="201"/>
      <c r="AE9" s="201"/>
      <c r="AF9" s="201"/>
      <c r="AG9" s="201"/>
      <c r="AH9" s="201"/>
      <c r="AI9" s="267"/>
      <c r="AJ9" s="267"/>
      <c r="AK9" s="267"/>
      <c r="AL9" s="267"/>
      <c r="AM9" s="267"/>
      <c r="AN9" s="267"/>
      <c r="AO9" s="267"/>
    </row>
    <row r="10" spans="1:41" ht="161.25" customHeight="1" x14ac:dyDescent="0.35">
      <c r="A10" s="237" t="s">
        <v>1152</v>
      </c>
      <c r="B10" s="237" t="s">
        <v>337</v>
      </c>
      <c r="C10" s="238" t="s">
        <v>338</v>
      </c>
      <c r="D10" s="237" t="s">
        <v>351</v>
      </c>
      <c r="E10" s="249" t="s">
        <v>952</v>
      </c>
      <c r="F10" s="237" t="s">
        <v>953</v>
      </c>
      <c r="G10" s="260" t="s">
        <v>954</v>
      </c>
      <c r="H10" s="237" t="s">
        <v>355</v>
      </c>
      <c r="I10" s="215"/>
      <c r="J10" s="67"/>
      <c r="K10" s="210" t="s">
        <v>407</v>
      </c>
      <c r="L10" s="215"/>
      <c r="M10" s="215" t="s">
        <v>153</v>
      </c>
      <c r="N10" s="217" t="s">
        <v>408</v>
      </c>
      <c r="O10" s="215" t="s">
        <v>409</v>
      </c>
      <c r="P10" s="268"/>
      <c r="Q10" s="63">
        <v>2</v>
      </c>
      <c r="R10" s="63">
        <v>2.6</v>
      </c>
      <c r="S10" s="237" t="s">
        <v>410</v>
      </c>
      <c r="T10" s="237" t="s">
        <v>1153</v>
      </c>
      <c r="U10" s="260" t="s">
        <v>412</v>
      </c>
      <c r="V10" s="237" t="s">
        <v>413</v>
      </c>
      <c r="W10" s="126"/>
      <c r="X10" s="201"/>
      <c r="Z10" s="201"/>
      <c r="AA10" s="125">
        <f>IF(OR(J10="Fail",ISBLANK(J10)),INDEX('Issue Code Table'!C:C,MATCH(N:N,'Issue Code Table'!A:A,0)),IF(M10="Critical",6,IF(M10="Significant",5,IF(M10="Moderate",3,2))))</f>
        <v>5</v>
      </c>
      <c r="AB10" s="201"/>
      <c r="AC10" s="201"/>
      <c r="AD10" s="201"/>
      <c r="AE10" s="201"/>
      <c r="AF10" s="201"/>
      <c r="AG10" s="201"/>
      <c r="AH10" s="201"/>
      <c r="AI10" s="267"/>
      <c r="AJ10" s="267"/>
      <c r="AK10" s="267"/>
      <c r="AL10" s="267"/>
      <c r="AM10" s="267"/>
      <c r="AN10" s="267"/>
      <c r="AO10" s="267"/>
    </row>
    <row r="11" spans="1:41" ht="187.5" x14ac:dyDescent="0.35">
      <c r="A11" s="237" t="s">
        <v>1154</v>
      </c>
      <c r="B11" s="237" t="s">
        <v>337</v>
      </c>
      <c r="C11" s="238" t="s">
        <v>338</v>
      </c>
      <c r="D11" s="237" t="s">
        <v>351</v>
      </c>
      <c r="E11" s="249" t="s">
        <v>957</v>
      </c>
      <c r="F11" s="237" t="s">
        <v>958</v>
      </c>
      <c r="G11" s="260" t="s">
        <v>959</v>
      </c>
      <c r="H11" s="237" t="s">
        <v>355</v>
      </c>
      <c r="I11" s="215"/>
      <c r="J11" s="67"/>
      <c r="K11" s="210" t="s">
        <v>419</v>
      </c>
      <c r="L11" s="215"/>
      <c r="M11" s="215" t="s">
        <v>153</v>
      </c>
      <c r="N11" s="217" t="s">
        <v>357</v>
      </c>
      <c r="O11" s="215" t="s">
        <v>358</v>
      </c>
      <c r="P11" s="268"/>
      <c r="Q11" s="63">
        <v>2</v>
      </c>
      <c r="R11" s="63">
        <v>2.7</v>
      </c>
      <c r="S11" s="237" t="s">
        <v>960</v>
      </c>
      <c r="T11" s="237" t="s">
        <v>1155</v>
      </c>
      <c r="U11" s="260" t="s">
        <v>422</v>
      </c>
      <c r="V11" s="237" t="s">
        <v>423</v>
      </c>
      <c r="W11" s="126"/>
      <c r="X11" s="201"/>
      <c r="Z11" s="201"/>
      <c r="AA11" s="125">
        <f>IF(OR(J11="Fail",ISBLANK(J11)),INDEX('Issue Code Table'!C:C,MATCH(N:N,'Issue Code Table'!A:A,0)),IF(M11="Critical",6,IF(M11="Significant",5,IF(M11="Moderate",3,2))))</f>
        <v>5</v>
      </c>
      <c r="AB11" s="201"/>
      <c r="AC11" s="201"/>
      <c r="AD11" s="201"/>
      <c r="AE11" s="201"/>
      <c r="AF11" s="201"/>
      <c r="AG11" s="201"/>
      <c r="AH11" s="201"/>
      <c r="AI11" s="267"/>
      <c r="AJ11" s="267"/>
      <c r="AK11" s="267"/>
      <c r="AL11" s="267"/>
      <c r="AM11" s="267"/>
      <c r="AN11" s="267"/>
      <c r="AO11" s="267"/>
    </row>
    <row r="12" spans="1:41" ht="161.25" customHeight="1" x14ac:dyDescent="0.35">
      <c r="A12" s="237" t="s">
        <v>1156</v>
      </c>
      <c r="B12" s="237" t="s">
        <v>382</v>
      </c>
      <c r="C12" s="238" t="s">
        <v>383</v>
      </c>
      <c r="D12" s="237" t="s">
        <v>351</v>
      </c>
      <c r="E12" s="249" t="s">
        <v>963</v>
      </c>
      <c r="F12" s="237" t="s">
        <v>964</v>
      </c>
      <c r="G12" s="260" t="s">
        <v>965</v>
      </c>
      <c r="H12" s="237" t="s">
        <v>355</v>
      </c>
      <c r="I12" s="215"/>
      <c r="J12" s="67"/>
      <c r="K12" s="210" t="s">
        <v>428</v>
      </c>
      <c r="L12" s="215"/>
      <c r="M12" s="215" t="s">
        <v>153</v>
      </c>
      <c r="N12" s="217" t="s">
        <v>357</v>
      </c>
      <c r="O12" s="215" t="s">
        <v>358</v>
      </c>
      <c r="P12" s="268"/>
      <c r="Q12" s="63">
        <v>2</v>
      </c>
      <c r="R12" s="63">
        <v>2.8</v>
      </c>
      <c r="S12" s="237" t="s">
        <v>429</v>
      </c>
      <c r="T12" s="237" t="s">
        <v>966</v>
      </c>
      <c r="U12" s="260" t="s">
        <v>431</v>
      </c>
      <c r="V12" s="237" t="s">
        <v>432</v>
      </c>
      <c r="W12" s="126"/>
      <c r="X12" s="201"/>
      <c r="Z12" s="201"/>
      <c r="AA12" s="125">
        <f>IF(OR(J12="Fail",ISBLANK(J12)),INDEX('Issue Code Table'!C:C,MATCH(N:N,'Issue Code Table'!A:A,0)),IF(M12="Critical",6,IF(M12="Significant",5,IF(M12="Moderate",3,2))))</f>
        <v>5</v>
      </c>
      <c r="AB12" s="201"/>
      <c r="AC12" s="201"/>
      <c r="AD12" s="201"/>
      <c r="AE12" s="201"/>
      <c r="AF12" s="201"/>
      <c r="AG12" s="201"/>
      <c r="AH12" s="201"/>
      <c r="AI12" s="267"/>
      <c r="AJ12" s="267"/>
      <c r="AK12" s="267"/>
      <c r="AL12" s="267"/>
      <c r="AM12" s="267"/>
      <c r="AN12" s="267"/>
      <c r="AO12" s="267"/>
    </row>
    <row r="13" spans="1:41" ht="161.25" customHeight="1" x14ac:dyDescent="0.35">
      <c r="A13" s="237" t="s">
        <v>1157</v>
      </c>
      <c r="B13" s="237" t="s">
        <v>337</v>
      </c>
      <c r="C13" s="238" t="s">
        <v>338</v>
      </c>
      <c r="D13" s="237" t="s">
        <v>351</v>
      </c>
      <c r="E13" s="249" t="s">
        <v>968</v>
      </c>
      <c r="F13" s="237" t="s">
        <v>969</v>
      </c>
      <c r="G13" s="260" t="s">
        <v>970</v>
      </c>
      <c r="H13" s="237" t="s">
        <v>355</v>
      </c>
      <c r="I13" s="215"/>
      <c r="J13" s="67"/>
      <c r="K13" s="210" t="s">
        <v>437</v>
      </c>
      <c r="L13" s="215"/>
      <c r="M13" s="215" t="s">
        <v>153</v>
      </c>
      <c r="N13" s="217" t="s">
        <v>357</v>
      </c>
      <c r="O13" s="215" t="s">
        <v>358</v>
      </c>
      <c r="P13" s="268"/>
      <c r="Q13" s="63">
        <v>2</v>
      </c>
      <c r="R13" s="63">
        <v>2.9</v>
      </c>
      <c r="S13" s="237" t="s">
        <v>438</v>
      </c>
      <c r="T13" s="237" t="s">
        <v>1158</v>
      </c>
      <c r="U13" s="260" t="s">
        <v>440</v>
      </c>
      <c r="V13" s="237" t="s">
        <v>441</v>
      </c>
      <c r="W13" s="126"/>
      <c r="X13" s="201"/>
      <c r="Z13" s="201"/>
      <c r="AA13" s="125">
        <f>IF(OR(J13="Fail",ISBLANK(J13)),INDEX('Issue Code Table'!C:C,MATCH(N:N,'Issue Code Table'!A:A,0)),IF(M13="Critical",6,IF(M13="Significant",5,IF(M13="Moderate",3,2))))</f>
        <v>5</v>
      </c>
      <c r="AB13" s="201"/>
      <c r="AC13" s="201"/>
      <c r="AD13" s="201"/>
      <c r="AE13" s="201"/>
      <c r="AF13" s="201"/>
      <c r="AG13" s="201"/>
      <c r="AH13" s="201"/>
      <c r="AI13" s="267"/>
      <c r="AJ13" s="267"/>
      <c r="AK13" s="267"/>
      <c r="AL13" s="267"/>
      <c r="AM13" s="267"/>
      <c r="AN13" s="267"/>
      <c r="AO13" s="267"/>
    </row>
    <row r="14" spans="1:41" ht="161.25" customHeight="1" x14ac:dyDescent="0.35">
      <c r="A14" s="237" t="s">
        <v>1159</v>
      </c>
      <c r="B14" s="237" t="s">
        <v>337</v>
      </c>
      <c r="C14" s="238" t="s">
        <v>338</v>
      </c>
      <c r="D14" s="237" t="s">
        <v>139</v>
      </c>
      <c r="E14" s="237" t="s">
        <v>443</v>
      </c>
      <c r="F14" s="237" t="s">
        <v>973</v>
      </c>
      <c r="G14" s="260" t="s">
        <v>974</v>
      </c>
      <c r="H14" s="237" t="s">
        <v>446</v>
      </c>
      <c r="I14" s="215"/>
      <c r="J14" s="67"/>
      <c r="K14" s="210" t="s">
        <v>656</v>
      </c>
      <c r="L14" s="215"/>
      <c r="M14" s="215" t="s">
        <v>153</v>
      </c>
      <c r="N14" s="217" t="s">
        <v>388</v>
      </c>
      <c r="O14" s="215" t="s">
        <v>389</v>
      </c>
      <c r="P14" s="268"/>
      <c r="Q14" s="63">
        <v>2</v>
      </c>
      <c r="R14" s="77">
        <v>2.1</v>
      </c>
      <c r="S14" s="237" t="s">
        <v>975</v>
      </c>
      <c r="T14" s="237" t="s">
        <v>1160</v>
      </c>
      <c r="U14" s="260" t="s">
        <v>450</v>
      </c>
      <c r="V14" s="237" t="s">
        <v>451</v>
      </c>
      <c r="W14" s="126"/>
      <c r="X14" s="201"/>
      <c r="Z14" s="201"/>
      <c r="AA14" s="125">
        <f>IF(OR(J14="Fail",ISBLANK(J14)),INDEX('Issue Code Table'!C:C,MATCH(N:N,'Issue Code Table'!A:A,0)),IF(M14="Critical",6,IF(M14="Significant",5,IF(M14="Moderate",3,2))))</f>
        <v>5</v>
      </c>
      <c r="AB14" s="201"/>
      <c r="AC14" s="201"/>
      <c r="AD14" s="201"/>
      <c r="AE14" s="201"/>
      <c r="AF14" s="201"/>
      <c r="AG14" s="201"/>
      <c r="AH14" s="201"/>
      <c r="AI14" s="267"/>
      <c r="AJ14" s="267"/>
      <c r="AK14" s="267"/>
      <c r="AL14" s="267"/>
      <c r="AM14" s="267"/>
      <c r="AN14" s="267"/>
      <c r="AO14" s="267"/>
    </row>
    <row r="15" spans="1:41" ht="181" customHeight="1" x14ac:dyDescent="0.35">
      <c r="A15" s="237" t="s">
        <v>1161</v>
      </c>
      <c r="B15" s="237" t="s">
        <v>453</v>
      </c>
      <c r="C15" s="238" t="s">
        <v>454</v>
      </c>
      <c r="D15" s="237" t="s">
        <v>351</v>
      </c>
      <c r="E15" s="237" t="s">
        <v>658</v>
      </c>
      <c r="F15" s="237" t="s">
        <v>978</v>
      </c>
      <c r="G15" s="260" t="s">
        <v>979</v>
      </c>
      <c r="H15" s="237" t="s">
        <v>980</v>
      </c>
      <c r="I15" s="215"/>
      <c r="J15" s="67"/>
      <c r="K15" s="210" t="s">
        <v>662</v>
      </c>
      <c r="L15" s="215"/>
      <c r="M15" s="215" t="s">
        <v>244</v>
      </c>
      <c r="N15" s="217" t="s">
        <v>663</v>
      </c>
      <c r="O15" s="215" t="s">
        <v>664</v>
      </c>
      <c r="P15" s="268"/>
      <c r="Q15" s="63">
        <v>2</v>
      </c>
      <c r="R15" s="63">
        <v>2.11</v>
      </c>
      <c r="S15" s="237" t="s">
        <v>665</v>
      </c>
      <c r="T15" s="237" t="s">
        <v>1162</v>
      </c>
      <c r="U15" s="260" t="s">
        <v>667</v>
      </c>
      <c r="V15" s="237"/>
      <c r="W15" s="126"/>
      <c r="X15" s="201"/>
      <c r="Z15" s="201"/>
      <c r="AA15" s="125">
        <f>IF(OR(J15="Fail",ISBLANK(J15)),INDEX('Issue Code Table'!C:C,MATCH(N:N,'Issue Code Table'!A:A,0)),IF(M15="Critical",6,IF(M15="Significant",5,IF(M15="Moderate",3,2))))</f>
        <v>3</v>
      </c>
      <c r="AB15" s="201"/>
      <c r="AC15" s="201"/>
      <c r="AD15" s="201"/>
      <c r="AE15" s="201"/>
      <c r="AF15" s="201"/>
      <c r="AG15" s="201"/>
      <c r="AH15" s="201"/>
      <c r="AI15" s="267"/>
      <c r="AJ15" s="267"/>
      <c r="AK15" s="267"/>
      <c r="AL15" s="267"/>
      <c r="AM15" s="267"/>
      <c r="AN15" s="267"/>
      <c r="AO15" s="267"/>
    </row>
    <row r="16" spans="1:41" ht="161.25" customHeight="1" x14ac:dyDescent="0.35">
      <c r="A16" s="237" t="s">
        <v>1163</v>
      </c>
      <c r="B16" s="237" t="s">
        <v>453</v>
      </c>
      <c r="C16" s="238" t="s">
        <v>454</v>
      </c>
      <c r="D16" s="237" t="s">
        <v>351</v>
      </c>
      <c r="E16" s="237" t="s">
        <v>455</v>
      </c>
      <c r="F16" s="237" t="s">
        <v>456</v>
      </c>
      <c r="G16" s="260" t="s">
        <v>1164</v>
      </c>
      <c r="H16" s="237" t="s">
        <v>984</v>
      </c>
      <c r="I16" s="215"/>
      <c r="J16" s="67"/>
      <c r="K16" s="210" t="s">
        <v>459</v>
      </c>
      <c r="L16" s="215"/>
      <c r="M16" s="215" t="s">
        <v>153</v>
      </c>
      <c r="N16" s="217" t="s">
        <v>460</v>
      </c>
      <c r="O16" s="215" t="s">
        <v>461</v>
      </c>
      <c r="P16" s="268"/>
      <c r="Q16" s="63">
        <v>2</v>
      </c>
      <c r="R16" s="63">
        <v>2.12</v>
      </c>
      <c r="S16" s="237" t="s">
        <v>462</v>
      </c>
      <c r="T16" s="237" t="s">
        <v>1165</v>
      </c>
      <c r="U16" s="260" t="s">
        <v>464</v>
      </c>
      <c r="V16" s="237" t="s">
        <v>451</v>
      </c>
      <c r="W16" s="126"/>
      <c r="X16" s="201"/>
      <c r="Z16" s="201"/>
      <c r="AA16" s="125">
        <f>IF(OR(J16="Fail",ISBLANK(J16)),INDEX('Issue Code Table'!C:C,MATCH(N:N,'Issue Code Table'!A:A,0)),IF(M16="Critical",6,IF(M16="Significant",5,IF(M16="Moderate",3,2))))</f>
        <v>5</v>
      </c>
      <c r="AB16" s="201"/>
      <c r="AC16" s="201"/>
      <c r="AD16" s="201"/>
      <c r="AE16" s="201"/>
      <c r="AF16" s="201"/>
      <c r="AG16" s="201"/>
      <c r="AH16" s="201"/>
      <c r="AI16" s="267"/>
      <c r="AJ16" s="267"/>
      <c r="AK16" s="267"/>
      <c r="AL16" s="267"/>
      <c r="AM16" s="267"/>
      <c r="AN16" s="267"/>
      <c r="AO16" s="267"/>
    </row>
    <row r="17" spans="1:27" ht="161.25" customHeight="1" x14ac:dyDescent="0.35">
      <c r="A17" s="237" t="s">
        <v>1166</v>
      </c>
      <c r="B17" s="237" t="s">
        <v>148</v>
      </c>
      <c r="C17" s="238" t="s">
        <v>149</v>
      </c>
      <c r="D17" s="237" t="s">
        <v>139</v>
      </c>
      <c r="E17" s="237" t="s">
        <v>466</v>
      </c>
      <c r="F17" s="237" t="s">
        <v>987</v>
      </c>
      <c r="G17" s="260" t="s">
        <v>988</v>
      </c>
      <c r="H17" s="237" t="s">
        <v>989</v>
      </c>
      <c r="I17" s="215"/>
      <c r="J17" s="67"/>
      <c r="K17" s="210" t="s">
        <v>673</v>
      </c>
      <c r="L17" s="215"/>
      <c r="M17" s="215" t="s">
        <v>153</v>
      </c>
      <c r="N17" s="217" t="s">
        <v>471</v>
      </c>
      <c r="O17" s="215" t="s">
        <v>472</v>
      </c>
      <c r="P17" s="268"/>
      <c r="Q17" s="63">
        <v>2</v>
      </c>
      <c r="R17" s="63">
        <v>2.13</v>
      </c>
      <c r="S17" s="237" t="s">
        <v>473</v>
      </c>
      <c r="T17" s="237" t="s">
        <v>1167</v>
      </c>
      <c r="U17" s="260" t="s">
        <v>475</v>
      </c>
      <c r="V17" s="237" t="s">
        <v>476</v>
      </c>
      <c r="W17" s="126"/>
      <c r="X17" s="201"/>
      <c r="Z17" s="201"/>
      <c r="AA17" s="125">
        <f>IF(OR(J17="Fail",ISBLANK(J17)),INDEX('Issue Code Table'!C:C,MATCH(N:N,'Issue Code Table'!A:A,0)),IF(M17="Critical",6,IF(M17="Significant",5,IF(M17="Moderate",3,2))))</f>
        <v>6</v>
      </c>
    </row>
    <row r="18" spans="1:27" ht="161.25" customHeight="1" x14ac:dyDescent="0.35">
      <c r="A18" s="237" t="s">
        <v>1168</v>
      </c>
      <c r="B18" s="237" t="s">
        <v>337</v>
      </c>
      <c r="C18" s="238" t="s">
        <v>338</v>
      </c>
      <c r="D18" s="237" t="s">
        <v>139</v>
      </c>
      <c r="E18" s="237" t="s">
        <v>478</v>
      </c>
      <c r="F18" s="237" t="s">
        <v>992</v>
      </c>
      <c r="G18" s="260" t="s">
        <v>993</v>
      </c>
      <c r="H18" s="237" t="s">
        <v>677</v>
      </c>
      <c r="I18" s="215"/>
      <c r="J18" s="67"/>
      <c r="K18" s="210" t="s">
        <v>678</v>
      </c>
      <c r="L18" s="215"/>
      <c r="M18" s="215" t="s">
        <v>153</v>
      </c>
      <c r="N18" s="217" t="s">
        <v>471</v>
      </c>
      <c r="O18" s="215" t="s">
        <v>472</v>
      </c>
      <c r="P18" s="268"/>
      <c r="Q18" s="63">
        <v>2</v>
      </c>
      <c r="R18" s="63">
        <v>2.14</v>
      </c>
      <c r="S18" s="237" t="s">
        <v>994</v>
      </c>
      <c r="T18" s="237" t="s">
        <v>1169</v>
      </c>
      <c r="U18" s="260" t="s">
        <v>484</v>
      </c>
      <c r="V18" s="237" t="s">
        <v>476</v>
      </c>
      <c r="W18" s="126"/>
      <c r="X18" s="201"/>
      <c r="Z18" s="201"/>
      <c r="AA18" s="125">
        <f>IF(OR(J18="Fail",ISBLANK(J18)),INDEX('Issue Code Table'!C:C,MATCH(N:N,'Issue Code Table'!A:A,0)),IF(M18="Critical",6,IF(M18="Significant",5,IF(M18="Moderate",3,2))))</f>
        <v>6</v>
      </c>
    </row>
    <row r="19" spans="1:27" ht="159" customHeight="1" x14ac:dyDescent="0.35">
      <c r="A19" s="237" t="s">
        <v>1170</v>
      </c>
      <c r="B19" s="237" t="s">
        <v>288</v>
      </c>
      <c r="C19" s="238" t="s">
        <v>289</v>
      </c>
      <c r="D19" s="237" t="s">
        <v>351</v>
      </c>
      <c r="E19" s="249" t="s">
        <v>1003</v>
      </c>
      <c r="F19" s="237" t="s">
        <v>1004</v>
      </c>
      <c r="G19" s="260" t="s">
        <v>1005</v>
      </c>
      <c r="H19" s="237" t="s">
        <v>1171</v>
      </c>
      <c r="I19" s="215"/>
      <c r="J19" s="67"/>
      <c r="K19" s="210" t="s">
        <v>686</v>
      </c>
      <c r="L19" s="215"/>
      <c r="M19" s="215" t="s">
        <v>162</v>
      </c>
      <c r="N19" s="217" t="s">
        <v>687</v>
      </c>
      <c r="O19" s="215" t="s">
        <v>688</v>
      </c>
      <c r="P19" s="268"/>
      <c r="Q19" s="63">
        <v>2</v>
      </c>
      <c r="R19" s="63">
        <v>2.15</v>
      </c>
      <c r="S19" s="237" t="s">
        <v>1006</v>
      </c>
      <c r="T19" s="237" t="s">
        <v>1172</v>
      </c>
      <c r="U19" s="260" t="s">
        <v>507</v>
      </c>
      <c r="V19" s="237"/>
      <c r="W19" s="126"/>
      <c r="X19" s="201"/>
      <c r="Z19" s="201"/>
      <c r="AA19" s="125">
        <f>IF(OR(J19="Fail",ISBLANK(J19)),INDEX('Issue Code Table'!C:C,MATCH(N:N,'Issue Code Table'!A:A,0)),IF(M19="Critical",6,IF(M19="Significant",5,IF(M19="Moderate",3,2))))</f>
        <v>4</v>
      </c>
    </row>
    <row r="20" spans="1:27" ht="197.25" customHeight="1" x14ac:dyDescent="0.35">
      <c r="A20" s="237" t="s">
        <v>1173</v>
      </c>
      <c r="B20" s="237" t="s">
        <v>148</v>
      </c>
      <c r="C20" s="238" t="s">
        <v>149</v>
      </c>
      <c r="D20" s="237" t="s">
        <v>351</v>
      </c>
      <c r="E20" s="237" t="s">
        <v>692</v>
      </c>
      <c r="F20" s="237" t="s">
        <v>1009</v>
      </c>
      <c r="G20" s="260" t="s">
        <v>1010</v>
      </c>
      <c r="H20" s="237" t="s">
        <v>695</v>
      </c>
      <c r="I20" s="215"/>
      <c r="J20" s="67"/>
      <c r="K20" s="210" t="s">
        <v>696</v>
      </c>
      <c r="L20" s="215"/>
      <c r="M20" s="215" t="s">
        <v>153</v>
      </c>
      <c r="N20" s="217" t="s">
        <v>503</v>
      </c>
      <c r="O20" s="215" t="s">
        <v>697</v>
      </c>
      <c r="P20" s="268"/>
      <c r="Q20" s="63">
        <v>2</v>
      </c>
      <c r="R20" s="63">
        <v>2.16</v>
      </c>
      <c r="S20" s="237" t="s">
        <v>1011</v>
      </c>
      <c r="T20" s="237" t="s">
        <v>1174</v>
      </c>
      <c r="U20" s="260" t="s">
        <v>699</v>
      </c>
      <c r="V20" s="237" t="s">
        <v>476</v>
      </c>
      <c r="W20" s="126"/>
      <c r="X20" s="201"/>
      <c r="Z20" s="201"/>
      <c r="AA20" s="125">
        <f>IF(OR(J20="Fail",ISBLANK(J20)),INDEX('Issue Code Table'!C:C,MATCH(N:N,'Issue Code Table'!A:A,0)),IF(M20="Critical",6,IF(M20="Significant",5,IF(M20="Moderate",3,2))))</f>
        <v>6</v>
      </c>
    </row>
    <row r="21" spans="1:27" ht="158.25" customHeight="1" x14ac:dyDescent="0.35">
      <c r="A21" s="237" t="s">
        <v>1175</v>
      </c>
      <c r="B21" s="258" t="s">
        <v>166</v>
      </c>
      <c r="C21" s="259" t="s">
        <v>496</v>
      </c>
      <c r="D21" s="237" t="s">
        <v>351</v>
      </c>
      <c r="E21" s="237" t="s">
        <v>1176</v>
      </c>
      <c r="F21" s="237" t="s">
        <v>1177</v>
      </c>
      <c r="G21" s="260" t="s">
        <v>1015</v>
      </c>
      <c r="H21" s="237" t="s">
        <v>1178</v>
      </c>
      <c r="I21" s="215"/>
      <c r="J21" s="67"/>
      <c r="K21" s="210" t="s">
        <v>501</v>
      </c>
      <c r="L21" s="215"/>
      <c r="M21" s="215" t="s">
        <v>153</v>
      </c>
      <c r="N21" s="217" t="s">
        <v>503</v>
      </c>
      <c r="O21" s="215" t="s">
        <v>504</v>
      </c>
      <c r="P21" s="268"/>
      <c r="Q21" s="63">
        <v>3</v>
      </c>
      <c r="R21" s="63">
        <v>3.1</v>
      </c>
      <c r="S21" s="237" t="s">
        <v>505</v>
      </c>
      <c r="T21" s="237" t="s">
        <v>1179</v>
      </c>
      <c r="U21" s="260" t="s">
        <v>1020</v>
      </c>
      <c r="V21" s="237" t="s">
        <v>704</v>
      </c>
      <c r="W21" s="126"/>
      <c r="X21" s="201"/>
      <c r="Z21" s="201"/>
      <c r="AA21" s="125">
        <f>IF(OR(J21="Fail",ISBLANK(J21)),INDEX('Issue Code Table'!C:C,MATCH(N:N,'Issue Code Table'!A:A,0)),IF(M21="Critical",6,IF(M21="Significant",5,IF(M21="Moderate",3,2))))</f>
        <v>6</v>
      </c>
    </row>
    <row r="22" spans="1:27" ht="139.5" customHeight="1" x14ac:dyDescent="0.35">
      <c r="A22" s="237" t="s">
        <v>1180</v>
      </c>
      <c r="B22" s="237" t="s">
        <v>382</v>
      </c>
      <c r="C22" s="240" t="s">
        <v>383</v>
      </c>
      <c r="D22" s="237" t="s">
        <v>351</v>
      </c>
      <c r="E22" s="237" t="s">
        <v>510</v>
      </c>
      <c r="F22" s="237" t="s">
        <v>1181</v>
      </c>
      <c r="G22" s="260" t="s">
        <v>1182</v>
      </c>
      <c r="H22" s="237" t="s">
        <v>1183</v>
      </c>
      <c r="I22" s="215"/>
      <c r="J22" s="67"/>
      <c r="K22" s="215" t="s">
        <v>514</v>
      </c>
      <c r="L22" s="215"/>
      <c r="M22" s="215" t="s">
        <v>153</v>
      </c>
      <c r="N22" s="217" t="s">
        <v>515</v>
      </c>
      <c r="O22" s="215" t="s">
        <v>516</v>
      </c>
      <c r="P22" s="268"/>
      <c r="Q22" s="63">
        <v>3</v>
      </c>
      <c r="R22" s="63">
        <v>3.2</v>
      </c>
      <c r="S22" s="237" t="s">
        <v>1026</v>
      </c>
      <c r="T22" s="237" t="s">
        <v>1184</v>
      </c>
      <c r="U22" s="260" t="s">
        <v>519</v>
      </c>
      <c r="V22" s="237" t="s">
        <v>476</v>
      </c>
      <c r="W22" s="126"/>
      <c r="X22" s="201"/>
      <c r="Z22" s="201"/>
      <c r="AA22" s="125">
        <f>IF(OR(J22="Fail",ISBLANK(J22)),INDEX('Issue Code Table'!C:C,MATCH(N:N,'Issue Code Table'!A:A,0)),IF(M22="Critical",6,IF(M22="Significant",5,IF(M22="Moderate",3,2))))</f>
        <v>5</v>
      </c>
    </row>
    <row r="23" spans="1:27" ht="147" customHeight="1" x14ac:dyDescent="0.35">
      <c r="A23" s="237" t="s">
        <v>1185</v>
      </c>
      <c r="B23" s="237" t="s">
        <v>148</v>
      </c>
      <c r="C23" s="240" t="s">
        <v>149</v>
      </c>
      <c r="D23" s="237" t="s">
        <v>351</v>
      </c>
      <c r="E23" s="237" t="s">
        <v>521</v>
      </c>
      <c r="F23" s="237" t="s">
        <v>522</v>
      </c>
      <c r="G23" s="260" t="s">
        <v>1186</v>
      </c>
      <c r="H23" s="237" t="s">
        <v>524</v>
      </c>
      <c r="I23" s="215"/>
      <c r="J23" s="67"/>
      <c r="K23" s="215" t="s">
        <v>709</v>
      </c>
      <c r="L23" s="215"/>
      <c r="M23" s="215" t="s">
        <v>153</v>
      </c>
      <c r="N23" s="217" t="s">
        <v>526</v>
      </c>
      <c r="O23" s="215" t="s">
        <v>527</v>
      </c>
      <c r="P23" s="268"/>
      <c r="Q23" s="63">
        <v>3</v>
      </c>
      <c r="R23" s="63">
        <v>3.3</v>
      </c>
      <c r="S23" s="237" t="s">
        <v>528</v>
      </c>
      <c r="T23" s="237" t="s">
        <v>1187</v>
      </c>
      <c r="U23" s="260" t="s">
        <v>530</v>
      </c>
      <c r="V23" s="237" t="s">
        <v>531</v>
      </c>
      <c r="W23" s="126"/>
      <c r="X23" s="201"/>
      <c r="Z23" s="201"/>
      <c r="AA23" s="125">
        <f>IF(OR(J23="Fail",ISBLANK(J23)),INDEX('Issue Code Table'!C:C,MATCH(N:N,'Issue Code Table'!A:A,0)),IF(M23="Critical",6,IF(M23="Significant",5,IF(M23="Moderate",3,2))))</f>
        <v>5</v>
      </c>
    </row>
    <row r="24" spans="1:27" ht="146.25" customHeight="1" x14ac:dyDescent="0.35">
      <c r="A24" s="237" t="s">
        <v>1188</v>
      </c>
      <c r="B24" s="237" t="s">
        <v>148</v>
      </c>
      <c r="C24" s="240" t="s">
        <v>149</v>
      </c>
      <c r="D24" s="237" t="s">
        <v>351</v>
      </c>
      <c r="E24" s="237" t="s">
        <v>712</v>
      </c>
      <c r="F24" s="237" t="s">
        <v>1033</v>
      </c>
      <c r="G24" s="260" t="s">
        <v>810</v>
      </c>
      <c r="H24" s="237" t="s">
        <v>715</v>
      </c>
      <c r="I24" s="215"/>
      <c r="J24" s="67"/>
      <c r="K24" s="215" t="s">
        <v>811</v>
      </c>
      <c r="L24" s="215"/>
      <c r="M24" s="215" t="s">
        <v>153</v>
      </c>
      <c r="N24" s="217" t="s">
        <v>503</v>
      </c>
      <c r="O24" s="215" t="s">
        <v>697</v>
      </c>
      <c r="P24" s="268"/>
      <c r="Q24" s="63">
        <v>3</v>
      </c>
      <c r="R24" s="63">
        <v>3.4</v>
      </c>
      <c r="S24" s="237" t="s">
        <v>717</v>
      </c>
      <c r="T24" s="237" t="s">
        <v>1189</v>
      </c>
      <c r="U24" s="260" t="s">
        <v>719</v>
      </c>
      <c r="V24" s="237" t="s">
        <v>553</v>
      </c>
      <c r="W24" s="126"/>
      <c r="X24" s="201"/>
      <c r="Z24" s="201"/>
      <c r="AA24" s="125">
        <f>IF(OR(J24="Fail",ISBLANK(J24)),INDEX('Issue Code Table'!C:C,MATCH(N:N,'Issue Code Table'!A:A,0)),IF(M24="Critical",6,IF(M24="Significant",5,IF(M24="Moderate",3,2))))</f>
        <v>6</v>
      </c>
    </row>
    <row r="25" spans="1:27" ht="240.75" customHeight="1" x14ac:dyDescent="0.35">
      <c r="A25" s="237" t="s">
        <v>1190</v>
      </c>
      <c r="B25" s="237" t="s">
        <v>382</v>
      </c>
      <c r="C25" s="240" t="s">
        <v>383</v>
      </c>
      <c r="D25" s="237" t="s">
        <v>139</v>
      </c>
      <c r="E25" s="237" t="s">
        <v>814</v>
      </c>
      <c r="F25" s="237" t="s">
        <v>1191</v>
      </c>
      <c r="G25" s="260" t="s">
        <v>1038</v>
      </c>
      <c r="H25" s="237" t="s">
        <v>817</v>
      </c>
      <c r="I25" s="215"/>
      <c r="J25" s="67"/>
      <c r="K25" s="215" t="s">
        <v>818</v>
      </c>
      <c r="L25" s="215"/>
      <c r="M25" s="215" t="s">
        <v>153</v>
      </c>
      <c r="N25" s="217" t="s">
        <v>224</v>
      </c>
      <c r="O25" s="215" t="s">
        <v>225</v>
      </c>
      <c r="P25" s="268"/>
      <c r="Q25" s="63">
        <v>3</v>
      </c>
      <c r="R25" s="63">
        <v>3.5</v>
      </c>
      <c r="S25" s="237" t="s">
        <v>1040</v>
      </c>
      <c r="T25" s="237" t="s">
        <v>1192</v>
      </c>
      <c r="U25" s="260" t="s">
        <v>821</v>
      </c>
      <c r="V25" s="237" t="s">
        <v>822</v>
      </c>
      <c r="W25" s="126"/>
      <c r="X25" s="201"/>
      <c r="Z25" s="201"/>
      <c r="AA25" s="125">
        <f>IF(OR(J25="Fail",ISBLANK(J25)),INDEX('Issue Code Table'!C:C,MATCH(N:N,'Issue Code Table'!A:A,0)),IF(M25="Critical",6,IF(M25="Significant",5,IF(M25="Moderate",3,2))))</f>
        <v>5</v>
      </c>
    </row>
    <row r="26" spans="1:27" ht="240.75" customHeight="1" x14ac:dyDescent="0.35">
      <c r="A26" s="237" t="s">
        <v>1193</v>
      </c>
      <c r="B26" s="237" t="s">
        <v>382</v>
      </c>
      <c r="C26" s="240" t="s">
        <v>383</v>
      </c>
      <c r="D26" s="237" t="s">
        <v>139</v>
      </c>
      <c r="E26" s="237" t="s">
        <v>824</v>
      </c>
      <c r="F26" s="237" t="s">
        <v>1194</v>
      </c>
      <c r="G26" s="260" t="s">
        <v>1038</v>
      </c>
      <c r="H26" s="237" t="s">
        <v>1195</v>
      </c>
      <c r="I26" s="215"/>
      <c r="J26" s="67"/>
      <c r="K26" s="215" t="s">
        <v>827</v>
      </c>
      <c r="L26" s="215"/>
      <c r="M26" s="215" t="s">
        <v>153</v>
      </c>
      <c r="N26" s="217" t="s">
        <v>224</v>
      </c>
      <c r="O26" s="215" t="s">
        <v>225</v>
      </c>
      <c r="P26" s="268"/>
      <c r="Q26" s="63">
        <v>3</v>
      </c>
      <c r="R26" s="63">
        <v>3.6</v>
      </c>
      <c r="S26" s="237" t="s">
        <v>1040</v>
      </c>
      <c r="T26" s="237" t="s">
        <v>1192</v>
      </c>
      <c r="U26" s="260" t="s">
        <v>829</v>
      </c>
      <c r="V26" s="237" t="s">
        <v>822</v>
      </c>
      <c r="W26" s="126"/>
      <c r="X26" s="201"/>
      <c r="Z26" s="201"/>
      <c r="AA26" s="125">
        <f>IF(OR(J26="Fail",ISBLANK(J26)),INDEX('Issue Code Table'!C:C,MATCH(N:N,'Issue Code Table'!A:A,0)),IF(M26="Critical",6,IF(M26="Significant",5,IF(M26="Moderate",3,2))))</f>
        <v>5</v>
      </c>
    </row>
    <row r="27" spans="1:27" ht="240.75" customHeight="1" x14ac:dyDescent="0.35">
      <c r="A27" s="237" t="s">
        <v>1196</v>
      </c>
      <c r="B27" s="237" t="s">
        <v>382</v>
      </c>
      <c r="C27" s="240" t="s">
        <v>383</v>
      </c>
      <c r="D27" s="237" t="s">
        <v>139</v>
      </c>
      <c r="E27" s="237" t="s">
        <v>831</v>
      </c>
      <c r="F27" s="237" t="s">
        <v>1197</v>
      </c>
      <c r="G27" s="260" t="s">
        <v>1038</v>
      </c>
      <c r="H27" s="237" t="s">
        <v>833</v>
      </c>
      <c r="I27" s="215"/>
      <c r="J27" s="67"/>
      <c r="K27" s="215" t="s">
        <v>834</v>
      </c>
      <c r="L27" s="215"/>
      <c r="M27" s="215" t="s">
        <v>153</v>
      </c>
      <c r="N27" s="217" t="s">
        <v>224</v>
      </c>
      <c r="O27" s="215" t="s">
        <v>225</v>
      </c>
      <c r="P27" s="268"/>
      <c r="Q27" s="63">
        <v>3</v>
      </c>
      <c r="R27" s="63">
        <v>3.7</v>
      </c>
      <c r="S27" s="237" t="s">
        <v>1040</v>
      </c>
      <c r="T27" s="237" t="s">
        <v>1192</v>
      </c>
      <c r="U27" s="260" t="s">
        <v>836</v>
      </c>
      <c r="V27" s="237" t="s">
        <v>822</v>
      </c>
      <c r="W27" s="126"/>
      <c r="X27" s="201"/>
      <c r="Z27" s="201"/>
      <c r="AA27" s="125">
        <f>IF(OR(J27="Fail",ISBLANK(J27)),INDEX('Issue Code Table'!C:C,MATCH(N:N,'Issue Code Table'!A:A,0)),IF(M27="Critical",6,IF(M27="Significant",5,IF(M27="Moderate",3,2))))</f>
        <v>5</v>
      </c>
    </row>
    <row r="28" spans="1:27" ht="240.75" customHeight="1" x14ac:dyDescent="0.35">
      <c r="A28" s="237" t="s">
        <v>1198</v>
      </c>
      <c r="B28" s="237" t="s">
        <v>219</v>
      </c>
      <c r="C28" s="240" t="s">
        <v>220</v>
      </c>
      <c r="D28" s="237" t="s">
        <v>351</v>
      </c>
      <c r="E28" s="237" t="s">
        <v>838</v>
      </c>
      <c r="F28" s="237" t="s">
        <v>1048</v>
      </c>
      <c r="G28" s="260" t="s">
        <v>1049</v>
      </c>
      <c r="H28" s="237" t="s">
        <v>841</v>
      </c>
      <c r="I28" s="215"/>
      <c r="J28" s="67"/>
      <c r="K28" s="215" t="s">
        <v>842</v>
      </c>
      <c r="L28" s="215"/>
      <c r="M28" s="215" t="s">
        <v>153</v>
      </c>
      <c r="N28" s="217" t="s">
        <v>224</v>
      </c>
      <c r="O28" s="215" t="s">
        <v>225</v>
      </c>
      <c r="P28" s="268"/>
      <c r="Q28" s="63">
        <v>3</v>
      </c>
      <c r="R28" s="63">
        <v>3.8</v>
      </c>
      <c r="S28" s="237" t="s">
        <v>1051</v>
      </c>
      <c r="T28" s="237" t="s">
        <v>1199</v>
      </c>
      <c r="U28" s="260" t="s">
        <v>845</v>
      </c>
      <c r="V28" s="237" t="s">
        <v>846</v>
      </c>
      <c r="W28" s="126"/>
      <c r="X28" s="201"/>
      <c r="Z28" s="201"/>
      <c r="AA28" s="125">
        <f>IF(OR(J28="Fail",ISBLANK(J28)),INDEX('Issue Code Table'!C:C,MATCH(N:N,'Issue Code Table'!A:A,0)),IF(M28="Critical",6,IF(M28="Significant",5,IF(M28="Moderate",3,2))))</f>
        <v>5</v>
      </c>
    </row>
    <row r="29" spans="1:27" ht="240.75" customHeight="1" x14ac:dyDescent="0.35">
      <c r="A29" s="237" t="s">
        <v>1200</v>
      </c>
      <c r="B29" s="237" t="s">
        <v>219</v>
      </c>
      <c r="C29" s="240" t="s">
        <v>220</v>
      </c>
      <c r="D29" s="237" t="s">
        <v>351</v>
      </c>
      <c r="E29" s="237" t="s">
        <v>848</v>
      </c>
      <c r="F29" s="237" t="s">
        <v>1054</v>
      </c>
      <c r="G29" s="260" t="s">
        <v>1055</v>
      </c>
      <c r="H29" s="237" t="s">
        <v>841</v>
      </c>
      <c r="I29" s="215"/>
      <c r="J29" s="67"/>
      <c r="K29" s="215" t="s">
        <v>851</v>
      </c>
      <c r="L29" s="215"/>
      <c r="M29" s="215" t="s">
        <v>153</v>
      </c>
      <c r="N29" s="217" t="s">
        <v>224</v>
      </c>
      <c r="O29" s="215" t="s">
        <v>225</v>
      </c>
      <c r="P29" s="268"/>
      <c r="Q29" s="63">
        <v>3</v>
      </c>
      <c r="R29" s="63">
        <v>3.9</v>
      </c>
      <c r="S29" s="237" t="s">
        <v>1057</v>
      </c>
      <c r="T29" s="237" t="s">
        <v>1201</v>
      </c>
      <c r="U29" s="260" t="s">
        <v>854</v>
      </c>
      <c r="V29" s="237" t="s">
        <v>476</v>
      </c>
      <c r="W29" s="126"/>
      <c r="X29" s="201"/>
      <c r="Z29" s="201"/>
      <c r="AA29" s="125">
        <f>IF(OR(J29="Fail",ISBLANK(J29)),INDEX('Issue Code Table'!C:C,MATCH(N:N,'Issue Code Table'!A:A,0)),IF(M29="Critical",6,IF(M29="Significant",5,IF(M29="Moderate",3,2))))</f>
        <v>5</v>
      </c>
    </row>
    <row r="30" spans="1:27" ht="240.75" customHeight="1" x14ac:dyDescent="0.35">
      <c r="A30" s="237" t="s">
        <v>1202</v>
      </c>
      <c r="B30" s="237" t="s">
        <v>219</v>
      </c>
      <c r="C30" s="240" t="s">
        <v>220</v>
      </c>
      <c r="D30" s="237" t="s">
        <v>351</v>
      </c>
      <c r="E30" s="237" t="s">
        <v>856</v>
      </c>
      <c r="F30" s="237" t="s">
        <v>857</v>
      </c>
      <c r="G30" s="260" t="s">
        <v>858</v>
      </c>
      <c r="H30" s="237" t="s">
        <v>841</v>
      </c>
      <c r="I30" s="215"/>
      <c r="J30" s="67"/>
      <c r="K30" s="215" t="s">
        <v>859</v>
      </c>
      <c r="L30" s="215"/>
      <c r="M30" s="215" t="s">
        <v>153</v>
      </c>
      <c r="N30" s="217" t="s">
        <v>224</v>
      </c>
      <c r="O30" s="215" t="s">
        <v>225</v>
      </c>
      <c r="P30" s="268"/>
      <c r="Q30" s="63">
        <v>3</v>
      </c>
      <c r="R30" s="63" t="s">
        <v>1203</v>
      </c>
      <c r="S30" s="237" t="s">
        <v>860</v>
      </c>
      <c r="T30" s="237" t="s">
        <v>1204</v>
      </c>
      <c r="U30" s="260" t="s">
        <v>862</v>
      </c>
      <c r="V30" s="237" t="s">
        <v>476</v>
      </c>
      <c r="W30" s="126"/>
      <c r="X30" s="201"/>
      <c r="Z30" s="201"/>
      <c r="AA30" s="125">
        <f>IF(OR(J30="Fail",ISBLANK(J30)),INDEX('Issue Code Table'!C:C,MATCH(N:N,'Issue Code Table'!A:A,0)),IF(M30="Critical",6,IF(M30="Significant",5,IF(M30="Moderate",3,2))))</f>
        <v>5</v>
      </c>
    </row>
    <row r="31" spans="1:27" ht="240.75" customHeight="1" x14ac:dyDescent="0.35">
      <c r="A31" s="237" t="s">
        <v>1205</v>
      </c>
      <c r="B31" s="237" t="s">
        <v>382</v>
      </c>
      <c r="C31" s="240" t="s">
        <v>383</v>
      </c>
      <c r="D31" s="237" t="s">
        <v>351</v>
      </c>
      <c r="E31" s="237" t="s">
        <v>864</v>
      </c>
      <c r="F31" s="237" t="s">
        <v>1062</v>
      </c>
      <c r="G31" s="260" t="s">
        <v>1063</v>
      </c>
      <c r="H31" s="237" t="s">
        <v>841</v>
      </c>
      <c r="I31" s="215"/>
      <c r="J31" s="67"/>
      <c r="K31" s="215" t="s">
        <v>867</v>
      </c>
      <c r="L31" s="215"/>
      <c r="M31" s="215" t="s">
        <v>153</v>
      </c>
      <c r="N31" s="217" t="s">
        <v>224</v>
      </c>
      <c r="O31" s="215" t="s">
        <v>225</v>
      </c>
      <c r="P31" s="268"/>
      <c r="Q31" s="63">
        <v>3</v>
      </c>
      <c r="R31" s="63">
        <v>3.11</v>
      </c>
      <c r="S31" s="237" t="s">
        <v>1064</v>
      </c>
      <c r="T31" s="237" t="s">
        <v>1206</v>
      </c>
      <c r="U31" s="260" t="s">
        <v>1066</v>
      </c>
      <c r="V31" s="237" t="s">
        <v>871</v>
      </c>
      <c r="W31" s="126"/>
      <c r="X31" s="201"/>
      <c r="Z31" s="201"/>
      <c r="AA31" s="125">
        <f>IF(OR(J31="Fail",ISBLANK(J31)),INDEX('Issue Code Table'!C:C,MATCH(N:N,'Issue Code Table'!A:A,0)),IF(M31="Critical",6,IF(M31="Significant",5,IF(M31="Moderate",3,2))))</f>
        <v>5</v>
      </c>
    </row>
    <row r="32" spans="1:27" ht="240.75" customHeight="1" x14ac:dyDescent="0.35">
      <c r="A32" s="237" t="s">
        <v>1207</v>
      </c>
      <c r="B32" s="237" t="s">
        <v>182</v>
      </c>
      <c r="C32" s="240" t="s">
        <v>183</v>
      </c>
      <c r="D32" s="237" t="s">
        <v>139</v>
      </c>
      <c r="E32" s="237" t="s">
        <v>533</v>
      </c>
      <c r="F32" s="237" t="s">
        <v>1068</v>
      </c>
      <c r="G32" s="260" t="s">
        <v>1069</v>
      </c>
      <c r="H32" s="237" t="s">
        <v>536</v>
      </c>
      <c r="I32" s="215"/>
      <c r="J32" s="67"/>
      <c r="K32" s="215" t="s">
        <v>537</v>
      </c>
      <c r="L32" s="215"/>
      <c r="M32" s="215" t="s">
        <v>153</v>
      </c>
      <c r="N32" s="217" t="s">
        <v>538</v>
      </c>
      <c r="O32" s="215" t="s">
        <v>539</v>
      </c>
      <c r="P32" s="268"/>
      <c r="Q32" s="63">
        <v>4</v>
      </c>
      <c r="R32" s="63">
        <v>4.0999999999999996</v>
      </c>
      <c r="S32" s="237" t="s">
        <v>1071</v>
      </c>
      <c r="T32" s="237" t="s">
        <v>1208</v>
      </c>
      <c r="U32" s="260" t="s">
        <v>542</v>
      </c>
      <c r="V32" s="237" t="s">
        <v>543</v>
      </c>
      <c r="W32" s="126"/>
      <c r="X32" s="201"/>
      <c r="Z32" s="201"/>
      <c r="AA32" s="125">
        <f>IF(OR(J32="Fail",ISBLANK(J32)),INDEX('Issue Code Table'!C:C,MATCH(N:N,'Issue Code Table'!A:A,0)),IF(M32="Critical",6,IF(M32="Significant",5,IF(M32="Moderate",3,2))))</f>
        <v>5</v>
      </c>
    </row>
    <row r="33" spans="1:41" s="200" customFormat="1" ht="159.75" customHeight="1" x14ac:dyDescent="0.25">
      <c r="A33" s="237" t="s">
        <v>1209</v>
      </c>
      <c r="B33" s="237" t="s">
        <v>182</v>
      </c>
      <c r="C33" s="238" t="s">
        <v>183</v>
      </c>
      <c r="D33" s="237" t="s">
        <v>351</v>
      </c>
      <c r="E33" s="237" t="s">
        <v>545</v>
      </c>
      <c r="F33" s="237" t="s">
        <v>546</v>
      </c>
      <c r="G33" s="260" t="s">
        <v>1074</v>
      </c>
      <c r="H33" s="237" t="s">
        <v>548</v>
      </c>
      <c r="I33" s="215"/>
      <c r="J33" s="67"/>
      <c r="K33" s="210" t="s">
        <v>875</v>
      </c>
      <c r="L33" s="215"/>
      <c r="M33" s="215" t="s">
        <v>153</v>
      </c>
      <c r="N33" s="217" t="s">
        <v>201</v>
      </c>
      <c r="O33" s="215" t="s">
        <v>202</v>
      </c>
      <c r="P33" s="268"/>
      <c r="Q33" s="63">
        <v>4</v>
      </c>
      <c r="R33" s="63">
        <v>4.2</v>
      </c>
      <c r="S33" s="237" t="s">
        <v>1075</v>
      </c>
      <c r="T33" s="237" t="s">
        <v>1210</v>
      </c>
      <c r="U33" s="260" t="s">
        <v>552</v>
      </c>
      <c r="V33" s="237" t="s">
        <v>553</v>
      </c>
      <c r="W33" s="126"/>
      <c r="X33" s="201"/>
      <c r="Y33" s="201"/>
      <c r="Z33" s="201"/>
      <c r="AA33" s="125">
        <f>IF(OR(J33="Fail",ISBLANK(J33)),INDEX('Issue Code Table'!C:C,MATCH(N:N,'Issue Code Table'!A:A,0)),IF(M33="Critical",6,IF(M33="Significant",5,IF(M33="Moderate",3,2))))</f>
        <v>5</v>
      </c>
      <c r="AB33" s="201"/>
      <c r="AC33" s="201"/>
      <c r="AD33" s="201"/>
      <c r="AE33" s="201"/>
      <c r="AF33" s="201"/>
      <c r="AG33" s="201"/>
      <c r="AH33" s="201"/>
      <c r="AI33" s="267"/>
      <c r="AJ33" s="267"/>
      <c r="AK33" s="267"/>
      <c r="AL33" s="267"/>
      <c r="AM33" s="267"/>
      <c r="AN33" s="267"/>
      <c r="AO33" s="267"/>
    </row>
    <row r="34" spans="1:41" s="200" customFormat="1" ht="153" customHeight="1" x14ac:dyDescent="0.25">
      <c r="A34" s="237" t="s">
        <v>1211</v>
      </c>
      <c r="B34" s="237" t="s">
        <v>182</v>
      </c>
      <c r="C34" s="238" t="s">
        <v>183</v>
      </c>
      <c r="D34" s="237" t="s">
        <v>351</v>
      </c>
      <c r="E34" s="237" t="s">
        <v>555</v>
      </c>
      <c r="F34" s="237" t="s">
        <v>556</v>
      </c>
      <c r="G34" s="260" t="s">
        <v>1078</v>
      </c>
      <c r="H34" s="237" t="s">
        <v>558</v>
      </c>
      <c r="I34" s="215"/>
      <c r="J34" s="67"/>
      <c r="K34" s="220" t="s">
        <v>878</v>
      </c>
      <c r="L34" s="215"/>
      <c r="M34" s="215" t="s">
        <v>162</v>
      </c>
      <c r="N34" s="217" t="s">
        <v>194</v>
      </c>
      <c r="O34" s="215" t="s">
        <v>195</v>
      </c>
      <c r="P34" s="268"/>
      <c r="Q34" s="63">
        <v>4</v>
      </c>
      <c r="R34" s="63">
        <v>4.3</v>
      </c>
      <c r="S34" s="237" t="s">
        <v>727</v>
      </c>
      <c r="T34" s="237" t="s">
        <v>1212</v>
      </c>
      <c r="U34" s="260" t="s">
        <v>562</v>
      </c>
      <c r="V34" s="237"/>
      <c r="W34" s="126"/>
      <c r="X34" s="201"/>
      <c r="Y34" s="201"/>
      <c r="Z34" s="201"/>
      <c r="AA34" s="125">
        <f>IF(OR(J34="Fail",ISBLANK(J34)),INDEX('Issue Code Table'!C:C,MATCH(N:N,'Issue Code Table'!A:A,0)),IF(M34="Critical",6,IF(M34="Significant",5,IF(M34="Moderate",3,2))))</f>
        <v>4</v>
      </c>
      <c r="AB34" s="201"/>
      <c r="AC34" s="201"/>
      <c r="AD34" s="201"/>
      <c r="AE34" s="201"/>
      <c r="AF34" s="201"/>
      <c r="AG34" s="201"/>
      <c r="AH34" s="201"/>
      <c r="AI34" s="267"/>
      <c r="AJ34" s="267"/>
      <c r="AK34" s="267"/>
      <c r="AL34" s="267"/>
      <c r="AM34" s="267"/>
      <c r="AN34" s="267"/>
      <c r="AO34" s="267"/>
    </row>
    <row r="35" spans="1:41" s="200" customFormat="1" ht="171.75" customHeight="1" x14ac:dyDescent="0.25">
      <c r="A35" s="237" t="s">
        <v>1213</v>
      </c>
      <c r="B35" s="237" t="s">
        <v>272</v>
      </c>
      <c r="C35" s="238" t="s">
        <v>273</v>
      </c>
      <c r="D35" s="237" t="s">
        <v>351</v>
      </c>
      <c r="E35" s="237" t="s">
        <v>564</v>
      </c>
      <c r="F35" s="237" t="s">
        <v>1081</v>
      </c>
      <c r="G35" s="260" t="s">
        <v>1214</v>
      </c>
      <c r="H35" s="237" t="s">
        <v>567</v>
      </c>
      <c r="I35" s="215"/>
      <c r="J35" s="67"/>
      <c r="K35" s="215" t="s">
        <v>729</v>
      </c>
      <c r="L35" s="215"/>
      <c r="M35" s="215" t="s">
        <v>162</v>
      </c>
      <c r="N35" s="217" t="s">
        <v>570</v>
      </c>
      <c r="O35" s="215" t="s">
        <v>571</v>
      </c>
      <c r="P35" s="268"/>
      <c r="Q35" s="63">
        <v>5</v>
      </c>
      <c r="R35" s="63">
        <v>5.0999999999999996</v>
      </c>
      <c r="S35" s="237" t="s">
        <v>1084</v>
      </c>
      <c r="T35" s="237" t="s">
        <v>1215</v>
      </c>
      <c r="U35" s="260" t="s">
        <v>574</v>
      </c>
      <c r="V35" s="237"/>
      <c r="W35" s="126"/>
      <c r="X35" s="201"/>
      <c r="Y35" s="201"/>
      <c r="Z35" s="201"/>
      <c r="AA35" s="125">
        <f>IF(OR(J35="Fail",ISBLANK(J35)),INDEX('Issue Code Table'!C:C,MATCH(N:N,'Issue Code Table'!A:A,0)),IF(M35="Critical",6,IF(M35="Significant",5,IF(M35="Moderate",3,2))))</f>
        <v>2</v>
      </c>
      <c r="AB35" s="201"/>
      <c r="AC35" s="201"/>
      <c r="AD35" s="201"/>
      <c r="AE35" s="201"/>
      <c r="AF35" s="201"/>
      <c r="AG35" s="201"/>
      <c r="AH35" s="201"/>
      <c r="AI35" s="267"/>
      <c r="AJ35" s="267"/>
      <c r="AK35" s="267"/>
      <c r="AL35" s="267"/>
      <c r="AM35" s="267"/>
      <c r="AN35" s="267"/>
      <c r="AO35" s="267"/>
    </row>
    <row r="36" spans="1:41" s="200" customFormat="1" ht="139.5" customHeight="1" x14ac:dyDescent="0.25">
      <c r="A36" s="237" t="s">
        <v>1216</v>
      </c>
      <c r="B36" s="237" t="s">
        <v>576</v>
      </c>
      <c r="C36" s="238" t="s">
        <v>577</v>
      </c>
      <c r="D36" s="237" t="s">
        <v>351</v>
      </c>
      <c r="E36" s="237" t="s">
        <v>578</v>
      </c>
      <c r="F36" s="237" t="s">
        <v>579</v>
      </c>
      <c r="G36" s="260" t="s">
        <v>1087</v>
      </c>
      <c r="H36" s="237" t="s">
        <v>581</v>
      </c>
      <c r="I36" s="215"/>
      <c r="J36" s="67"/>
      <c r="K36" s="215" t="s">
        <v>884</v>
      </c>
      <c r="L36" s="215"/>
      <c r="M36" s="215" t="s">
        <v>162</v>
      </c>
      <c r="N36" s="217" t="s">
        <v>583</v>
      </c>
      <c r="O36" s="215" t="s">
        <v>584</v>
      </c>
      <c r="P36" s="268"/>
      <c r="Q36" s="63">
        <v>5</v>
      </c>
      <c r="R36" s="63">
        <v>5.2</v>
      </c>
      <c r="S36" s="237" t="s">
        <v>585</v>
      </c>
      <c r="T36" s="237" t="s">
        <v>1217</v>
      </c>
      <c r="U36" s="260" t="s">
        <v>587</v>
      </c>
      <c r="V36" s="237"/>
      <c r="W36" s="126"/>
      <c r="X36" s="201"/>
      <c r="Y36" s="201"/>
      <c r="Z36" s="201"/>
      <c r="AA36" s="125">
        <f>IF(OR(J36="Fail",ISBLANK(J36)),INDEX('Issue Code Table'!C:C,MATCH(N:N,'Issue Code Table'!A:A,0)),IF(M36="Critical",6,IF(M36="Significant",5,IF(M36="Moderate",3,2))))</f>
        <v>5</v>
      </c>
      <c r="AB36" s="201"/>
      <c r="AC36" s="201"/>
      <c r="AD36" s="201"/>
      <c r="AE36" s="201"/>
      <c r="AF36" s="201"/>
      <c r="AG36" s="201"/>
      <c r="AH36" s="201"/>
      <c r="AI36" s="267"/>
      <c r="AJ36" s="267"/>
      <c r="AK36" s="267"/>
      <c r="AL36" s="267"/>
      <c r="AM36" s="267"/>
      <c r="AN36" s="267"/>
      <c r="AO36" s="267"/>
    </row>
    <row r="37" spans="1:41" s="200" customFormat="1" ht="300" x14ac:dyDescent="0.25">
      <c r="A37" s="237" t="s">
        <v>1218</v>
      </c>
      <c r="B37" s="237" t="s">
        <v>576</v>
      </c>
      <c r="C37" s="241" t="s">
        <v>577</v>
      </c>
      <c r="D37" s="237" t="s">
        <v>351</v>
      </c>
      <c r="E37" s="249" t="s">
        <v>1090</v>
      </c>
      <c r="F37" s="237" t="s">
        <v>1091</v>
      </c>
      <c r="G37" s="260" t="s">
        <v>1092</v>
      </c>
      <c r="H37" s="237" t="s">
        <v>1093</v>
      </c>
      <c r="I37" s="215"/>
      <c r="J37" s="67"/>
      <c r="K37" s="210" t="s">
        <v>1094</v>
      </c>
      <c r="L37" s="215"/>
      <c r="M37" s="215" t="s">
        <v>153</v>
      </c>
      <c r="N37" s="217" t="s">
        <v>594</v>
      </c>
      <c r="O37" s="215" t="s">
        <v>595</v>
      </c>
      <c r="P37" s="268"/>
      <c r="Q37" s="63">
        <v>5</v>
      </c>
      <c r="R37" s="63">
        <v>5.3</v>
      </c>
      <c r="S37" s="237" t="s">
        <v>1095</v>
      </c>
      <c r="T37" s="237" t="s">
        <v>1219</v>
      </c>
      <c r="U37" s="260" t="s">
        <v>1097</v>
      </c>
      <c r="V37" s="237" t="s">
        <v>1098</v>
      </c>
      <c r="W37" s="126"/>
      <c r="X37" s="201"/>
      <c r="Y37" s="201"/>
      <c r="Z37" s="201"/>
      <c r="AA37" s="125">
        <f>IF(OR(J37="Fail",ISBLANK(J37)),INDEX('Issue Code Table'!C:C,MATCH(N:N,'Issue Code Table'!A:A,0)),IF(M37="Critical",6,IF(M37="Significant",5,IF(M37="Moderate",3,2))))</f>
        <v>5</v>
      </c>
      <c r="AB37" s="201"/>
      <c r="AC37" s="201"/>
      <c r="AD37" s="201"/>
      <c r="AE37" s="201"/>
      <c r="AF37" s="201"/>
      <c r="AG37" s="201"/>
      <c r="AH37" s="201"/>
      <c r="AI37" s="267"/>
      <c r="AJ37" s="267"/>
      <c r="AK37" s="267"/>
      <c r="AL37" s="267"/>
      <c r="AM37" s="267"/>
      <c r="AN37" s="267"/>
      <c r="AO37" s="267"/>
    </row>
    <row r="38" spans="1:41" ht="409.5" x14ac:dyDescent="0.35">
      <c r="A38" s="237" t="s">
        <v>1220</v>
      </c>
      <c r="B38" s="237" t="s">
        <v>576</v>
      </c>
      <c r="C38" s="241" t="s">
        <v>577</v>
      </c>
      <c r="D38" s="237" t="s">
        <v>351</v>
      </c>
      <c r="E38" s="237" t="s">
        <v>589</v>
      </c>
      <c r="F38" s="237" t="s">
        <v>735</v>
      </c>
      <c r="G38" s="260" t="s">
        <v>1100</v>
      </c>
      <c r="H38" s="237" t="s">
        <v>592</v>
      </c>
      <c r="I38" s="215"/>
      <c r="J38" s="67"/>
      <c r="K38" s="210" t="s">
        <v>887</v>
      </c>
      <c r="L38" s="215"/>
      <c r="M38" s="215" t="s">
        <v>153</v>
      </c>
      <c r="N38" s="217" t="s">
        <v>594</v>
      </c>
      <c r="O38" s="215" t="s">
        <v>595</v>
      </c>
      <c r="P38" s="268"/>
      <c r="Q38" s="63">
        <v>5</v>
      </c>
      <c r="R38" s="63">
        <v>5.4</v>
      </c>
      <c r="S38" s="237" t="s">
        <v>1101</v>
      </c>
      <c r="T38" s="237" t="s">
        <v>1221</v>
      </c>
      <c r="U38" s="260" t="s">
        <v>598</v>
      </c>
      <c r="V38" s="237" t="s">
        <v>599</v>
      </c>
      <c r="W38" s="126"/>
      <c r="X38" s="267"/>
      <c r="Z38" s="267"/>
      <c r="AA38" s="125">
        <f>IF(OR(J38="Fail",ISBLANK(J38)),INDEX('Issue Code Table'!C:C,MATCH(N:N,'Issue Code Table'!A:A,0)),IF(M38="Critical",6,IF(M38="Significant",5,IF(M38="Moderate",3,2))))</f>
        <v>5</v>
      </c>
      <c r="AB38" s="267"/>
      <c r="AC38" s="267"/>
      <c r="AD38" s="267"/>
      <c r="AE38" s="267"/>
      <c r="AF38" s="267"/>
      <c r="AG38" s="267"/>
      <c r="AH38" s="267"/>
      <c r="AI38" s="267"/>
      <c r="AJ38" s="267"/>
      <c r="AK38" s="267"/>
      <c r="AL38" s="267"/>
      <c r="AM38" s="267"/>
      <c r="AN38" s="267"/>
      <c r="AO38" s="267"/>
    </row>
    <row r="39" spans="1:41" s="200" customFormat="1" ht="205.5" customHeight="1" x14ac:dyDescent="0.25">
      <c r="A39" s="237" t="s">
        <v>1222</v>
      </c>
      <c r="B39" s="237" t="s">
        <v>601</v>
      </c>
      <c r="C39" s="241" t="s">
        <v>602</v>
      </c>
      <c r="D39" s="237" t="s">
        <v>139</v>
      </c>
      <c r="E39" s="237" t="s">
        <v>603</v>
      </c>
      <c r="F39" s="237" t="s">
        <v>604</v>
      </c>
      <c r="G39" s="260" t="s">
        <v>1104</v>
      </c>
      <c r="H39" s="237" t="s">
        <v>1223</v>
      </c>
      <c r="I39" s="215"/>
      <c r="J39" s="67"/>
      <c r="K39" s="210" t="s">
        <v>741</v>
      </c>
      <c r="L39" s="215"/>
      <c r="M39" s="215" t="s">
        <v>244</v>
      </c>
      <c r="N39" s="217" t="s">
        <v>608</v>
      </c>
      <c r="O39" s="215" t="s">
        <v>609</v>
      </c>
      <c r="P39" s="268"/>
      <c r="Q39" s="63">
        <v>6</v>
      </c>
      <c r="R39" s="63">
        <v>6.1</v>
      </c>
      <c r="S39" s="237" t="s">
        <v>610</v>
      </c>
      <c r="T39" s="237" t="s">
        <v>1224</v>
      </c>
      <c r="U39" s="260" t="s">
        <v>612</v>
      </c>
      <c r="V39" s="237"/>
      <c r="W39" s="126"/>
      <c r="X39" s="201"/>
      <c r="Y39" s="201"/>
      <c r="Z39" s="201"/>
      <c r="AA39" s="125">
        <f>IF(OR(J39="Fail",ISBLANK(J39)),INDEX('Issue Code Table'!C:C,MATCH(N:N,'Issue Code Table'!A:A,0)),IF(M39="Critical",6,IF(M39="Significant",5,IF(M39="Moderate",3,2))))</f>
        <v>2</v>
      </c>
      <c r="AB39" s="201"/>
      <c r="AC39" s="201"/>
      <c r="AD39" s="201"/>
      <c r="AE39" s="201"/>
      <c r="AF39" s="201"/>
      <c r="AG39" s="201"/>
      <c r="AH39" s="201"/>
      <c r="AI39" s="267"/>
      <c r="AJ39" s="267"/>
      <c r="AK39" s="267"/>
      <c r="AL39" s="267"/>
      <c r="AM39" s="267"/>
      <c r="AN39" s="267"/>
      <c r="AO39" s="267"/>
    </row>
    <row r="40" spans="1:41" s="200" customFormat="1" ht="213" customHeight="1" x14ac:dyDescent="0.25">
      <c r="A40" s="237" t="s">
        <v>1225</v>
      </c>
      <c r="B40" s="237" t="s">
        <v>219</v>
      </c>
      <c r="C40" s="238" t="s">
        <v>220</v>
      </c>
      <c r="D40" s="237" t="s">
        <v>351</v>
      </c>
      <c r="E40" s="237" t="s">
        <v>615</v>
      </c>
      <c r="F40" s="237" t="s">
        <v>1109</v>
      </c>
      <c r="G40" s="260" t="s">
        <v>1110</v>
      </c>
      <c r="H40" s="237" t="s">
        <v>618</v>
      </c>
      <c r="I40" s="215"/>
      <c r="J40" s="67"/>
      <c r="K40" s="210" t="s">
        <v>619</v>
      </c>
      <c r="L40" s="215"/>
      <c r="M40" s="215" t="s">
        <v>153</v>
      </c>
      <c r="N40" s="217" t="s">
        <v>357</v>
      </c>
      <c r="O40" s="215" t="s">
        <v>358</v>
      </c>
      <c r="P40" s="268"/>
      <c r="Q40" s="63">
        <v>6</v>
      </c>
      <c r="R40" s="63">
        <v>6.2</v>
      </c>
      <c r="S40" s="237" t="s">
        <v>1112</v>
      </c>
      <c r="T40" s="237" t="s">
        <v>1226</v>
      </c>
      <c r="U40" s="260" t="s">
        <v>622</v>
      </c>
      <c r="V40" s="237" t="s">
        <v>623</v>
      </c>
      <c r="W40" s="126"/>
      <c r="X40" s="201"/>
      <c r="Y40" s="201"/>
      <c r="Z40" s="201"/>
      <c r="AA40" s="125">
        <f>IF(OR(J40="Fail",ISBLANK(J40)),INDEX('Issue Code Table'!C:C,MATCH(N:N,'Issue Code Table'!A:A,0)),IF(M40="Critical",6,IF(M40="Significant",5,IF(M40="Moderate",3,2))))</f>
        <v>5</v>
      </c>
      <c r="AB40" s="201"/>
      <c r="AC40" s="201"/>
      <c r="AD40" s="201"/>
      <c r="AE40" s="201"/>
      <c r="AF40" s="201"/>
      <c r="AG40" s="201"/>
      <c r="AH40" s="201"/>
      <c r="AI40" s="267"/>
      <c r="AJ40" s="267"/>
      <c r="AK40" s="267"/>
      <c r="AL40" s="267"/>
      <c r="AM40" s="267"/>
      <c r="AN40" s="267"/>
      <c r="AO40" s="267"/>
    </row>
    <row r="41" spans="1:41" s="200" customFormat="1" ht="213" customHeight="1" x14ac:dyDescent="0.25">
      <c r="A41" s="237" t="s">
        <v>1227</v>
      </c>
      <c r="B41" s="242" t="s">
        <v>894</v>
      </c>
      <c r="C41" s="242" t="s">
        <v>895</v>
      </c>
      <c r="D41" s="237" t="s">
        <v>351</v>
      </c>
      <c r="E41" s="237" t="s">
        <v>896</v>
      </c>
      <c r="F41" s="237" t="s">
        <v>1115</v>
      </c>
      <c r="G41" s="260" t="s">
        <v>1116</v>
      </c>
      <c r="H41" s="237" t="s">
        <v>899</v>
      </c>
      <c r="I41" s="215"/>
      <c r="J41" s="67"/>
      <c r="K41" s="210" t="s">
        <v>900</v>
      </c>
      <c r="L41" s="215"/>
      <c r="M41" s="214" t="s">
        <v>153</v>
      </c>
      <c r="N41" s="247" t="s">
        <v>216</v>
      </c>
      <c r="O41" s="248" t="s">
        <v>217</v>
      </c>
      <c r="P41" s="268"/>
      <c r="Q41" s="63">
        <v>7</v>
      </c>
      <c r="R41" s="63">
        <v>7.1</v>
      </c>
      <c r="S41" s="237" t="s">
        <v>1119</v>
      </c>
      <c r="T41" s="237" t="s">
        <v>1228</v>
      </c>
      <c r="U41" s="260" t="s">
        <v>752</v>
      </c>
      <c r="V41" s="237" t="s">
        <v>903</v>
      </c>
      <c r="W41" s="126"/>
      <c r="X41" s="201"/>
      <c r="Y41" s="201"/>
      <c r="Z41" s="201"/>
      <c r="AA41" s="125">
        <f>IF(OR(J41="Fail",ISBLANK(J41)),INDEX('Issue Code Table'!C:C,MATCH(N:N,'Issue Code Table'!A:A,0)),IF(M41="Critical",6,IF(M41="Significant",5,IF(M41="Moderate",3,2))))</f>
        <v>6</v>
      </c>
      <c r="AB41" s="201"/>
      <c r="AC41" s="201"/>
      <c r="AD41" s="201"/>
      <c r="AE41" s="201"/>
      <c r="AF41" s="201"/>
      <c r="AG41" s="201"/>
      <c r="AH41" s="201"/>
      <c r="AI41" s="267"/>
      <c r="AJ41" s="267"/>
      <c r="AK41" s="267"/>
      <c r="AL41" s="267"/>
      <c r="AM41" s="267"/>
      <c r="AN41" s="267"/>
      <c r="AO41" s="267"/>
    </row>
    <row r="42" spans="1:41" s="200" customFormat="1" ht="213" customHeight="1" x14ac:dyDescent="0.25">
      <c r="A42" s="237" t="s">
        <v>1229</v>
      </c>
      <c r="B42" s="242" t="s">
        <v>894</v>
      </c>
      <c r="C42" s="242" t="s">
        <v>895</v>
      </c>
      <c r="D42" s="237" t="s">
        <v>351</v>
      </c>
      <c r="E42" s="237" t="s">
        <v>905</v>
      </c>
      <c r="F42" s="237" t="s">
        <v>906</v>
      </c>
      <c r="G42" s="260" t="s">
        <v>1122</v>
      </c>
      <c r="H42" s="237" t="s">
        <v>899</v>
      </c>
      <c r="I42" s="215"/>
      <c r="J42" s="67"/>
      <c r="K42" s="210" t="s">
        <v>908</v>
      </c>
      <c r="L42" s="215"/>
      <c r="M42" s="214" t="s">
        <v>153</v>
      </c>
      <c r="N42" s="247" t="s">
        <v>216</v>
      </c>
      <c r="O42" s="248" t="s">
        <v>217</v>
      </c>
      <c r="P42" s="268"/>
      <c r="Q42" s="63">
        <v>7</v>
      </c>
      <c r="R42" s="63">
        <v>7.2</v>
      </c>
      <c r="S42" s="237" t="s">
        <v>1124</v>
      </c>
      <c r="T42" s="237" t="s">
        <v>1230</v>
      </c>
      <c r="U42" s="260" t="s">
        <v>754</v>
      </c>
      <c r="V42" s="237" t="s">
        <v>910</v>
      </c>
      <c r="W42" s="126"/>
      <c r="X42" s="201"/>
      <c r="Y42" s="201"/>
      <c r="Z42" s="201"/>
      <c r="AA42" s="125">
        <f>IF(OR(J42="Fail",ISBLANK(J42)),INDEX('Issue Code Table'!C:C,MATCH(N:N,'Issue Code Table'!A:A,0)),IF(M42="Critical",6,IF(M42="Significant",5,IF(M42="Moderate",3,2))))</f>
        <v>6</v>
      </c>
      <c r="AB42" s="201"/>
      <c r="AC42" s="201"/>
      <c r="AD42" s="201"/>
      <c r="AE42" s="201"/>
      <c r="AF42" s="201"/>
      <c r="AG42" s="201"/>
      <c r="AH42" s="201"/>
      <c r="AI42" s="267"/>
      <c r="AJ42" s="267"/>
      <c r="AK42" s="267"/>
      <c r="AL42" s="267"/>
      <c r="AM42" s="267"/>
      <c r="AN42" s="267"/>
      <c r="AO42" s="267"/>
    </row>
    <row r="43" spans="1:41" s="200" customFormat="1" ht="213" customHeight="1" x14ac:dyDescent="0.25">
      <c r="A43" s="237" t="s">
        <v>1231</v>
      </c>
      <c r="B43" s="237" t="s">
        <v>453</v>
      </c>
      <c r="C43" s="238" t="s">
        <v>454</v>
      </c>
      <c r="D43" s="237" t="s">
        <v>139</v>
      </c>
      <c r="E43" s="249" t="s">
        <v>1126</v>
      </c>
      <c r="F43" s="237" t="s">
        <v>1127</v>
      </c>
      <c r="G43" s="260" t="s">
        <v>1128</v>
      </c>
      <c r="H43" s="237" t="s">
        <v>1129</v>
      </c>
      <c r="I43" s="215"/>
      <c r="J43" s="67"/>
      <c r="K43" s="210" t="s">
        <v>1130</v>
      </c>
      <c r="L43" s="215"/>
      <c r="M43" s="215" t="s">
        <v>244</v>
      </c>
      <c r="N43" s="217" t="s">
        <v>663</v>
      </c>
      <c r="O43" s="215" t="s">
        <v>664</v>
      </c>
      <c r="P43" s="268"/>
      <c r="Q43" s="63">
        <v>8</v>
      </c>
      <c r="R43" s="63">
        <v>8.1</v>
      </c>
      <c r="S43" s="237" t="s">
        <v>1133</v>
      </c>
      <c r="T43" s="237" t="s">
        <v>1232</v>
      </c>
      <c r="U43" s="260" t="s">
        <v>1135</v>
      </c>
      <c r="V43" s="237"/>
      <c r="W43" s="126"/>
      <c r="X43" s="201"/>
      <c r="Y43" s="201"/>
      <c r="Z43" s="201"/>
      <c r="AA43" s="125">
        <f>IF(OR(J43="Fail",ISBLANK(J43)),INDEX('Issue Code Table'!C:C,MATCH(N:N,'Issue Code Table'!A:A,0)),IF(M43="Critical",6,IF(M43="Significant",5,IF(M43="Moderate",3,2))))</f>
        <v>3</v>
      </c>
      <c r="AB43" s="201"/>
      <c r="AC43" s="201"/>
      <c r="AD43" s="201"/>
      <c r="AE43" s="201"/>
      <c r="AF43" s="201"/>
      <c r="AG43" s="201"/>
      <c r="AH43" s="201"/>
      <c r="AI43" s="267"/>
      <c r="AJ43" s="267"/>
      <c r="AK43" s="267"/>
      <c r="AL43" s="267"/>
      <c r="AM43" s="267"/>
      <c r="AN43" s="267"/>
      <c r="AO43" s="267"/>
    </row>
    <row r="44" spans="1:41" s="200" customFormat="1" ht="12" customHeight="1" x14ac:dyDescent="0.35">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02"/>
      <c r="Y44" s="201"/>
      <c r="Z44" s="201"/>
      <c r="AA44" s="126"/>
      <c r="AB44" s="201"/>
      <c r="AC44" s="201"/>
      <c r="AD44" s="201"/>
      <c r="AE44" s="201"/>
      <c r="AF44" s="201"/>
      <c r="AG44" s="201"/>
      <c r="AH44" s="201"/>
      <c r="AI44" s="267"/>
      <c r="AJ44" s="267"/>
      <c r="AK44" s="267"/>
      <c r="AL44" s="267"/>
      <c r="AM44" s="267"/>
      <c r="AN44" s="267"/>
      <c r="AO44" s="267"/>
    </row>
    <row r="45" spans="1:41" s="200" customFormat="1" ht="18.75" hidden="1" customHeight="1" x14ac:dyDescent="0.35">
      <c r="A45" s="267"/>
      <c r="B45" s="267"/>
      <c r="C45" s="269"/>
      <c r="D45" s="267"/>
      <c r="E45" s="271"/>
      <c r="F45" s="271"/>
      <c r="G45" s="267"/>
      <c r="H45" s="267"/>
      <c r="I45" s="68" t="s">
        <v>58</v>
      </c>
      <c r="J45" s="267"/>
      <c r="K45" s="267"/>
      <c r="L45" s="267"/>
      <c r="M45" s="267"/>
      <c r="N45" s="267"/>
      <c r="O45" s="267"/>
      <c r="P45" s="267"/>
      <c r="Q45" s="267"/>
      <c r="R45" s="267"/>
      <c r="S45" s="267"/>
      <c r="T45" s="267"/>
      <c r="U45" s="197"/>
      <c r="V45" s="201"/>
      <c r="W45" s="201"/>
      <c r="X45" s="201"/>
      <c r="Y45" s="201"/>
      <c r="Z45" s="201"/>
      <c r="AA45" s="126"/>
      <c r="AB45" s="201"/>
      <c r="AC45" s="201"/>
      <c r="AD45" s="201"/>
      <c r="AE45" s="201"/>
      <c r="AF45" s="201"/>
      <c r="AG45" s="201"/>
      <c r="AH45" s="201"/>
      <c r="AI45" s="267"/>
      <c r="AJ45" s="267"/>
      <c r="AK45" s="267"/>
      <c r="AL45" s="267"/>
      <c r="AM45" s="267"/>
      <c r="AN45" s="267"/>
      <c r="AO45" s="267"/>
    </row>
    <row r="46" spans="1:41" s="200" customFormat="1" hidden="1" x14ac:dyDescent="0.35">
      <c r="A46" s="267"/>
      <c r="B46" s="267"/>
      <c r="C46" s="269"/>
      <c r="D46" s="267"/>
      <c r="E46" s="271"/>
      <c r="F46" s="271"/>
      <c r="G46" s="267"/>
      <c r="H46" s="267"/>
      <c r="I46" s="68" t="s">
        <v>59</v>
      </c>
      <c r="J46" s="267"/>
      <c r="K46" s="267"/>
      <c r="L46" s="267"/>
      <c r="M46" s="267"/>
      <c r="N46" s="267"/>
      <c r="O46" s="267"/>
      <c r="P46" s="267"/>
      <c r="Q46" s="267"/>
      <c r="R46" s="267"/>
      <c r="S46" s="267"/>
      <c r="T46" s="267"/>
      <c r="U46" s="197"/>
      <c r="V46" s="201"/>
      <c r="W46" s="201"/>
      <c r="X46" s="201"/>
      <c r="Y46" s="201"/>
      <c r="Z46" s="201"/>
      <c r="AA46" s="1"/>
      <c r="AB46" s="201"/>
      <c r="AC46" s="201"/>
      <c r="AD46" s="201"/>
      <c r="AE46" s="201"/>
      <c r="AF46" s="201"/>
      <c r="AG46" s="201"/>
      <c r="AH46" s="201"/>
      <c r="AI46" s="267"/>
      <c r="AJ46" s="267"/>
      <c r="AK46" s="267"/>
      <c r="AL46" s="267"/>
      <c r="AM46" s="267"/>
      <c r="AN46" s="267"/>
      <c r="AO46" s="267"/>
    </row>
    <row r="47" spans="1:41" s="200" customFormat="1" hidden="1" x14ac:dyDescent="0.35">
      <c r="A47" s="267"/>
      <c r="B47" s="267"/>
      <c r="C47" s="269"/>
      <c r="D47" s="267"/>
      <c r="E47" s="271"/>
      <c r="F47" s="271"/>
      <c r="G47" s="267"/>
      <c r="H47" s="267"/>
      <c r="I47" s="68" t="s">
        <v>47</v>
      </c>
      <c r="J47" s="267"/>
      <c r="K47" s="267"/>
      <c r="L47" s="267"/>
      <c r="M47" s="267"/>
      <c r="N47" s="267"/>
      <c r="O47" s="267"/>
      <c r="P47" s="267"/>
      <c r="Q47" s="267"/>
      <c r="R47" s="267"/>
      <c r="S47" s="267"/>
      <c r="T47" s="267"/>
      <c r="U47" s="197"/>
      <c r="V47" s="201"/>
      <c r="W47" s="201"/>
      <c r="X47" s="201"/>
      <c r="Y47" s="201"/>
      <c r="Z47" s="201"/>
      <c r="AA47" s="1"/>
      <c r="AB47" s="201"/>
      <c r="AC47" s="201"/>
      <c r="AD47" s="201"/>
      <c r="AE47" s="201"/>
      <c r="AF47" s="201"/>
      <c r="AG47" s="201"/>
      <c r="AH47" s="201"/>
      <c r="AI47" s="267"/>
      <c r="AJ47" s="267"/>
      <c r="AK47" s="267"/>
      <c r="AL47" s="267"/>
      <c r="AM47" s="267"/>
      <c r="AN47" s="267"/>
      <c r="AO47" s="267"/>
    </row>
    <row r="48" spans="1:41" s="200" customFormat="1" hidden="1" x14ac:dyDescent="0.35">
      <c r="A48" s="267"/>
      <c r="B48" s="267"/>
      <c r="C48" s="269"/>
      <c r="D48" s="267"/>
      <c r="E48" s="271"/>
      <c r="F48" s="271"/>
      <c r="G48" s="267"/>
      <c r="H48" s="267"/>
      <c r="I48" s="68" t="s">
        <v>309</v>
      </c>
      <c r="J48" s="267"/>
      <c r="K48" s="267"/>
      <c r="L48" s="267"/>
      <c r="M48" s="267"/>
      <c r="N48" s="267"/>
      <c r="O48" s="267"/>
      <c r="P48" s="267"/>
      <c r="Q48" s="267"/>
      <c r="R48" s="267"/>
      <c r="S48" s="267"/>
      <c r="T48" s="267"/>
      <c r="U48" s="197"/>
      <c r="V48" s="201"/>
      <c r="W48" s="201"/>
      <c r="X48" s="201"/>
      <c r="Y48" s="201"/>
      <c r="Z48" s="201"/>
      <c r="AA48" s="1"/>
      <c r="AB48" s="201"/>
      <c r="AC48" s="201"/>
      <c r="AD48" s="201"/>
      <c r="AE48" s="201"/>
      <c r="AF48" s="201"/>
      <c r="AG48" s="201"/>
      <c r="AH48" s="201"/>
      <c r="AI48" s="267"/>
      <c r="AJ48" s="267"/>
      <c r="AK48" s="267"/>
      <c r="AL48" s="267"/>
      <c r="AM48" s="267"/>
      <c r="AN48" s="267"/>
      <c r="AO48" s="267"/>
    </row>
    <row r="49" spans="1:41" s="200" customFormat="1" hidden="1" x14ac:dyDescent="0.35">
      <c r="A49" s="267"/>
      <c r="B49" s="267"/>
      <c r="C49" s="269"/>
      <c r="D49" s="267"/>
      <c r="E49" s="271"/>
      <c r="F49" s="271"/>
      <c r="G49" s="267"/>
      <c r="H49" s="267"/>
      <c r="I49" s="267"/>
      <c r="J49" s="267"/>
      <c r="K49" s="267"/>
      <c r="L49" s="267"/>
      <c r="M49" s="267"/>
      <c r="N49" s="267"/>
      <c r="O49" s="267"/>
      <c r="P49" s="267"/>
      <c r="Q49" s="267"/>
      <c r="R49" s="267"/>
      <c r="S49" s="267"/>
      <c r="T49" s="267"/>
      <c r="U49" s="197"/>
      <c r="V49" s="201"/>
      <c r="W49" s="201"/>
      <c r="X49" s="201"/>
      <c r="Y49" s="201"/>
      <c r="Z49" s="201"/>
      <c r="AA49" s="1"/>
      <c r="AB49" s="201"/>
      <c r="AC49" s="201"/>
      <c r="AD49" s="201"/>
      <c r="AE49" s="201"/>
      <c r="AF49" s="201"/>
      <c r="AG49" s="201"/>
      <c r="AH49" s="201"/>
      <c r="AI49" s="267"/>
      <c r="AJ49" s="267"/>
      <c r="AK49" s="267"/>
      <c r="AL49" s="267"/>
      <c r="AM49" s="267"/>
      <c r="AN49" s="267"/>
      <c r="AO49" s="267"/>
    </row>
    <row r="50" spans="1:41" s="200" customFormat="1" hidden="1" x14ac:dyDescent="0.35">
      <c r="A50" s="267"/>
      <c r="B50" s="267"/>
      <c r="C50" s="269"/>
      <c r="D50" s="267"/>
      <c r="E50" s="271"/>
      <c r="F50" s="271"/>
      <c r="G50" s="267"/>
      <c r="H50" s="267"/>
      <c r="I50" s="68" t="s">
        <v>310</v>
      </c>
      <c r="J50" s="267"/>
      <c r="K50" s="267"/>
      <c r="L50" s="267"/>
      <c r="M50" s="267"/>
      <c r="N50" s="267"/>
      <c r="O50" s="267"/>
      <c r="P50" s="267"/>
      <c r="Q50" s="267"/>
      <c r="R50" s="267"/>
      <c r="S50" s="267"/>
      <c r="T50" s="267"/>
      <c r="U50" s="197"/>
      <c r="V50" s="201"/>
      <c r="W50" s="201"/>
      <c r="X50" s="201"/>
      <c r="Y50" s="201"/>
      <c r="Z50" s="201"/>
      <c r="AA50" s="1"/>
      <c r="AB50" s="201"/>
      <c r="AC50" s="201"/>
      <c r="AD50" s="201"/>
      <c r="AE50" s="201"/>
      <c r="AF50" s="201"/>
      <c r="AG50" s="201"/>
      <c r="AH50" s="201"/>
      <c r="AI50" s="267"/>
      <c r="AJ50" s="267"/>
      <c r="AK50" s="267"/>
      <c r="AL50" s="267"/>
      <c r="AM50" s="267"/>
      <c r="AN50" s="267"/>
      <c r="AO50" s="267"/>
    </row>
    <row r="51" spans="1:41" s="200" customFormat="1" hidden="1" x14ac:dyDescent="0.35">
      <c r="A51" s="267"/>
      <c r="B51" s="267"/>
      <c r="C51" s="269"/>
      <c r="D51" s="267"/>
      <c r="E51" s="271"/>
      <c r="F51" s="271"/>
      <c r="G51" s="267"/>
      <c r="H51" s="267"/>
      <c r="I51" s="68" t="s">
        <v>144</v>
      </c>
      <c r="J51" s="267"/>
      <c r="K51" s="267"/>
      <c r="L51" s="267"/>
      <c r="M51" s="267"/>
      <c r="N51" s="267"/>
      <c r="O51" s="267"/>
      <c r="P51" s="267"/>
      <c r="Q51" s="267"/>
      <c r="R51" s="267"/>
      <c r="S51" s="267"/>
      <c r="T51" s="267"/>
      <c r="U51" s="197"/>
      <c r="V51" s="201"/>
      <c r="W51" s="201"/>
      <c r="X51" s="201"/>
      <c r="Y51" s="201"/>
      <c r="Z51" s="201"/>
      <c r="AA51" s="1"/>
      <c r="AB51" s="201"/>
      <c r="AC51" s="201"/>
      <c r="AD51" s="201"/>
      <c r="AE51" s="201"/>
      <c r="AF51" s="201"/>
      <c r="AG51" s="201"/>
      <c r="AH51" s="201"/>
      <c r="AI51" s="267"/>
      <c r="AJ51" s="267"/>
      <c r="AK51" s="267"/>
      <c r="AL51" s="267"/>
      <c r="AM51" s="267"/>
      <c r="AN51" s="267"/>
      <c r="AO51" s="267"/>
    </row>
    <row r="52" spans="1:41" s="200" customFormat="1" hidden="1" x14ac:dyDescent="0.35">
      <c r="A52" s="267"/>
      <c r="B52" s="267"/>
      <c r="C52" s="269"/>
      <c r="D52" s="267"/>
      <c r="E52" s="271"/>
      <c r="F52" s="271"/>
      <c r="G52" s="267"/>
      <c r="H52" s="267"/>
      <c r="I52" s="68" t="s">
        <v>153</v>
      </c>
      <c r="J52" s="267"/>
      <c r="K52" s="267"/>
      <c r="L52" s="267"/>
      <c r="M52" s="267"/>
      <c r="N52" s="267"/>
      <c r="O52" s="267"/>
      <c r="P52" s="267"/>
      <c r="Q52" s="267"/>
      <c r="R52" s="267"/>
      <c r="S52" s="267"/>
      <c r="T52" s="267"/>
      <c r="U52" s="197"/>
      <c r="V52" s="201"/>
      <c r="W52" s="201"/>
      <c r="X52" s="201"/>
      <c r="Y52" s="201"/>
      <c r="Z52" s="201"/>
      <c r="AA52" s="1"/>
      <c r="AB52" s="201"/>
      <c r="AC52" s="201"/>
      <c r="AD52" s="201"/>
      <c r="AE52" s="201"/>
      <c r="AF52" s="201"/>
      <c r="AG52" s="201"/>
      <c r="AH52" s="201"/>
      <c r="AI52" s="267"/>
      <c r="AJ52" s="267"/>
      <c r="AK52" s="267"/>
      <c r="AL52" s="267"/>
      <c r="AM52" s="267"/>
      <c r="AN52" s="267"/>
      <c r="AO52" s="267"/>
    </row>
    <row r="53" spans="1:41" s="200" customFormat="1" hidden="1" x14ac:dyDescent="0.35">
      <c r="A53" s="267"/>
      <c r="B53" s="267"/>
      <c r="C53" s="269"/>
      <c r="D53" s="267"/>
      <c r="E53" s="271"/>
      <c r="F53" s="271"/>
      <c r="G53" s="267"/>
      <c r="H53" s="267"/>
      <c r="I53" s="68" t="s">
        <v>162</v>
      </c>
      <c r="J53" s="267"/>
      <c r="K53" s="267"/>
      <c r="L53" s="267"/>
      <c r="M53" s="267"/>
      <c r="N53" s="267"/>
      <c r="O53" s="267"/>
      <c r="P53" s="267"/>
      <c r="Q53" s="267"/>
      <c r="R53" s="267"/>
      <c r="S53" s="267"/>
      <c r="T53" s="267"/>
      <c r="U53" s="197"/>
      <c r="V53" s="201"/>
      <c r="W53" s="201"/>
      <c r="X53" s="201"/>
      <c r="Y53" s="201"/>
      <c r="Z53" s="201"/>
      <c r="AA53" s="1"/>
      <c r="AB53" s="201"/>
      <c r="AC53" s="201"/>
      <c r="AD53" s="201"/>
      <c r="AE53" s="201"/>
      <c r="AF53" s="201"/>
      <c r="AG53" s="201"/>
      <c r="AH53" s="201"/>
      <c r="AI53" s="267"/>
      <c r="AJ53" s="267"/>
      <c r="AK53" s="267"/>
      <c r="AL53" s="267"/>
      <c r="AM53" s="267"/>
      <c r="AN53" s="267"/>
      <c r="AO53" s="267"/>
    </row>
    <row r="54" spans="1:41" s="200" customFormat="1" hidden="1" x14ac:dyDescent="0.35">
      <c r="A54" s="267"/>
      <c r="B54" s="267"/>
      <c r="C54" s="269"/>
      <c r="D54" s="267"/>
      <c r="E54" s="271"/>
      <c r="F54" s="271"/>
      <c r="G54" s="267"/>
      <c r="H54" s="267"/>
      <c r="I54" s="68" t="s">
        <v>244</v>
      </c>
      <c r="J54" s="267"/>
      <c r="K54" s="267"/>
      <c r="L54" s="267"/>
      <c r="M54" s="267"/>
      <c r="N54" s="267"/>
      <c r="O54" s="267"/>
      <c r="P54" s="267"/>
      <c r="Q54" s="267"/>
      <c r="R54" s="267"/>
      <c r="S54" s="267"/>
      <c r="T54" s="267"/>
      <c r="U54" s="197"/>
      <c r="V54" s="201"/>
      <c r="W54" s="201"/>
      <c r="X54" s="201"/>
      <c r="Y54" s="201"/>
      <c r="Z54" s="201"/>
      <c r="AA54" s="1"/>
      <c r="AB54" s="201"/>
      <c r="AC54" s="201"/>
      <c r="AD54" s="201"/>
      <c r="AE54" s="201"/>
      <c r="AF54" s="201"/>
      <c r="AG54" s="201"/>
      <c r="AH54" s="201"/>
      <c r="AI54" s="267"/>
      <c r="AJ54" s="267"/>
      <c r="AK54" s="267"/>
      <c r="AL54" s="267"/>
      <c r="AM54" s="267"/>
      <c r="AN54" s="267"/>
      <c r="AO54" s="267"/>
    </row>
    <row r="55" spans="1:41" s="200" customFormat="1" hidden="1" x14ac:dyDescent="0.35">
      <c r="A55" s="201"/>
      <c r="B55" s="201"/>
      <c r="C55" s="270"/>
      <c r="D55" s="201"/>
      <c r="E55" s="272"/>
      <c r="F55" s="272"/>
      <c r="G55" s="201"/>
      <c r="H55" s="201"/>
      <c r="I55" s="201"/>
      <c r="J55" s="201"/>
      <c r="K55" s="201"/>
      <c r="L55" s="201"/>
      <c r="M55" s="201"/>
      <c r="N55" s="201"/>
      <c r="O55" s="201"/>
      <c r="P55" s="201"/>
      <c r="Q55" s="201"/>
      <c r="R55" s="201"/>
      <c r="S55" s="201"/>
      <c r="T55" s="201"/>
      <c r="U55" s="197"/>
      <c r="V55" s="102"/>
      <c r="W55" s="201"/>
      <c r="X55" s="201"/>
      <c r="Y55" s="201"/>
      <c r="Z55" s="201"/>
      <c r="AA55" s="102"/>
      <c r="AB55" s="201"/>
      <c r="AC55" s="201"/>
      <c r="AD55" s="201"/>
      <c r="AE55" s="201"/>
      <c r="AF55" s="201"/>
      <c r="AG55" s="201"/>
      <c r="AH55" s="201"/>
      <c r="AI55" s="201"/>
      <c r="AJ55" s="201"/>
      <c r="AK55" s="201"/>
      <c r="AL55" s="201"/>
      <c r="AM55" s="201"/>
      <c r="AN55" s="201"/>
      <c r="AO55" s="201"/>
    </row>
    <row r="56" spans="1:41" s="200" customFormat="1" hidden="1" x14ac:dyDescent="0.35">
      <c r="A56" s="201"/>
      <c r="B56" s="201"/>
      <c r="C56" s="270"/>
      <c r="D56" s="201"/>
      <c r="E56" s="272"/>
      <c r="F56" s="272"/>
      <c r="G56" s="201"/>
      <c r="H56" s="201"/>
      <c r="I56" s="201"/>
      <c r="J56" s="201"/>
      <c r="K56" s="201"/>
      <c r="L56" s="201"/>
      <c r="M56" s="201"/>
      <c r="N56" s="201"/>
      <c r="O56" s="201"/>
      <c r="P56" s="201"/>
      <c r="Q56" s="201"/>
      <c r="R56" s="201"/>
      <c r="S56" s="201"/>
      <c r="T56" s="201"/>
      <c r="U56" s="197"/>
      <c r="V56" s="102"/>
      <c r="W56" s="201"/>
      <c r="X56" s="201"/>
      <c r="Y56" s="201"/>
      <c r="Z56" s="201"/>
      <c r="AA56" s="102"/>
      <c r="AB56" s="201"/>
      <c r="AC56" s="201"/>
      <c r="AD56" s="201"/>
      <c r="AE56" s="201"/>
      <c r="AF56" s="201"/>
      <c r="AG56" s="201"/>
      <c r="AH56" s="201"/>
      <c r="AI56" s="201"/>
      <c r="AJ56" s="201"/>
      <c r="AK56" s="201"/>
      <c r="AL56" s="201"/>
      <c r="AM56" s="201"/>
      <c r="AN56" s="201"/>
      <c r="AO56" s="201"/>
    </row>
    <row r="57" spans="1:41" s="200" customFormat="1" x14ac:dyDescent="0.35">
      <c r="A57" s="201"/>
      <c r="B57" s="201"/>
      <c r="C57" s="270"/>
      <c r="D57" s="201"/>
      <c r="E57" s="272"/>
      <c r="F57" s="272"/>
      <c r="G57" s="201"/>
      <c r="H57" s="201"/>
      <c r="I57" s="201"/>
      <c r="J57" s="201"/>
      <c r="K57" s="201"/>
      <c r="L57" s="201"/>
      <c r="M57" s="201"/>
      <c r="N57" s="201"/>
      <c r="O57" s="201"/>
      <c r="P57" s="201"/>
      <c r="Q57" s="201"/>
      <c r="R57" s="201"/>
      <c r="S57" s="201"/>
      <c r="T57" s="201"/>
      <c r="U57" s="197"/>
      <c r="V57" s="102"/>
      <c r="W57" s="201"/>
      <c r="X57" s="201"/>
      <c r="Y57" s="201"/>
      <c r="Z57" s="201"/>
      <c r="AA57" s="102"/>
      <c r="AB57" s="201"/>
      <c r="AC57" s="201"/>
      <c r="AD57" s="201"/>
      <c r="AE57" s="201"/>
      <c r="AF57" s="201"/>
      <c r="AG57" s="201"/>
      <c r="AH57" s="201"/>
      <c r="AI57" s="201"/>
      <c r="AJ57" s="201"/>
      <c r="AK57" s="201"/>
      <c r="AL57" s="201"/>
      <c r="AM57" s="201"/>
      <c r="AN57" s="201"/>
      <c r="AO57" s="201"/>
    </row>
    <row r="58" spans="1:41" s="200" customFormat="1" x14ac:dyDescent="0.35">
      <c r="A58" s="201"/>
      <c r="B58" s="201"/>
      <c r="C58" s="270"/>
      <c r="D58" s="201"/>
      <c r="E58" s="272"/>
      <c r="F58" s="272"/>
      <c r="G58" s="201"/>
      <c r="H58" s="201"/>
      <c r="I58" s="201"/>
      <c r="J58" s="201"/>
      <c r="K58" s="201"/>
      <c r="L58" s="201"/>
      <c r="M58" s="201"/>
      <c r="N58" s="201"/>
      <c r="O58" s="201"/>
      <c r="P58" s="201"/>
      <c r="Q58" s="201"/>
      <c r="R58" s="201"/>
      <c r="S58" s="201"/>
      <c r="T58" s="201"/>
      <c r="U58" s="197"/>
      <c r="V58" s="102"/>
      <c r="W58" s="201"/>
      <c r="X58" s="201"/>
      <c r="Y58" s="201"/>
      <c r="Z58" s="201"/>
      <c r="AA58" s="102"/>
      <c r="AB58" s="201"/>
      <c r="AC58" s="201"/>
      <c r="AD58" s="201"/>
      <c r="AE58" s="201"/>
      <c r="AF58" s="201"/>
      <c r="AG58" s="201"/>
      <c r="AH58" s="201"/>
      <c r="AI58" s="201"/>
      <c r="AJ58" s="201"/>
      <c r="AK58" s="201"/>
      <c r="AL58" s="201"/>
      <c r="AM58" s="201"/>
      <c r="AN58" s="201"/>
      <c r="AO58" s="201"/>
    </row>
    <row r="59" spans="1:41" s="200" customFormat="1" x14ac:dyDescent="0.35">
      <c r="A59" s="201"/>
      <c r="B59" s="201"/>
      <c r="C59" s="270"/>
      <c r="D59" s="201"/>
      <c r="E59" s="272"/>
      <c r="F59" s="272"/>
      <c r="G59" s="201"/>
      <c r="H59" s="201"/>
      <c r="I59" s="201"/>
      <c r="J59" s="201"/>
      <c r="K59" s="201"/>
      <c r="L59" s="201"/>
      <c r="M59" s="201"/>
      <c r="N59" s="201"/>
      <c r="O59" s="201"/>
      <c r="P59" s="201"/>
      <c r="Q59" s="201"/>
      <c r="R59" s="201"/>
      <c r="S59" s="201"/>
      <c r="T59" s="201"/>
      <c r="U59" s="197"/>
      <c r="V59" s="102"/>
      <c r="W59" s="201"/>
      <c r="X59" s="201"/>
      <c r="Y59" s="201"/>
      <c r="Z59" s="201"/>
      <c r="AA59" s="102"/>
      <c r="AB59" s="201"/>
      <c r="AC59" s="201"/>
      <c r="AD59" s="201"/>
      <c r="AE59" s="201"/>
      <c r="AF59" s="201"/>
      <c r="AG59" s="201"/>
      <c r="AH59" s="201"/>
      <c r="AI59" s="201"/>
      <c r="AJ59" s="201"/>
      <c r="AK59" s="201"/>
      <c r="AL59" s="201"/>
      <c r="AM59" s="201"/>
      <c r="AN59" s="201"/>
      <c r="AO59" s="201"/>
    </row>
    <row r="60" spans="1:41" s="200" customFormat="1" x14ac:dyDescent="0.35">
      <c r="A60" s="201"/>
      <c r="B60" s="201"/>
      <c r="C60" s="270"/>
      <c r="D60" s="201"/>
      <c r="E60" s="272"/>
      <c r="F60" s="272"/>
      <c r="G60" s="201"/>
      <c r="H60" s="201"/>
      <c r="I60" s="201"/>
      <c r="J60" s="201"/>
      <c r="K60" s="201"/>
      <c r="L60" s="201"/>
      <c r="M60" s="201"/>
      <c r="N60" s="201"/>
      <c r="O60" s="201"/>
      <c r="P60" s="201"/>
      <c r="Q60" s="201"/>
      <c r="R60" s="201"/>
      <c r="S60" s="201"/>
      <c r="T60" s="201"/>
      <c r="U60" s="197"/>
      <c r="V60" s="102"/>
      <c r="W60" s="201"/>
      <c r="X60" s="201"/>
      <c r="Y60" s="201"/>
      <c r="Z60" s="201"/>
      <c r="AA60" s="102"/>
      <c r="AB60" s="201"/>
      <c r="AC60" s="201"/>
      <c r="AD60" s="201"/>
      <c r="AE60" s="201"/>
      <c r="AF60" s="201"/>
      <c r="AG60" s="201"/>
      <c r="AH60" s="201"/>
      <c r="AI60" s="201"/>
      <c r="AJ60" s="201"/>
      <c r="AK60" s="201"/>
      <c r="AL60" s="201"/>
      <c r="AM60" s="201"/>
      <c r="AN60" s="201"/>
      <c r="AO60" s="201"/>
    </row>
    <row r="61" spans="1:41" s="200" customFormat="1" x14ac:dyDescent="0.35">
      <c r="A61" s="201"/>
      <c r="B61" s="201"/>
      <c r="C61" s="270"/>
      <c r="D61" s="201"/>
      <c r="E61" s="272"/>
      <c r="F61" s="272"/>
      <c r="G61" s="201"/>
      <c r="H61" s="201"/>
      <c r="I61" s="201"/>
      <c r="J61" s="201"/>
      <c r="K61" s="201"/>
      <c r="L61" s="201"/>
      <c r="M61" s="201"/>
      <c r="N61" s="201"/>
      <c r="O61" s="201"/>
      <c r="P61" s="201"/>
      <c r="Q61" s="201"/>
      <c r="R61" s="201"/>
      <c r="S61" s="201"/>
      <c r="T61" s="201"/>
      <c r="U61" s="197"/>
      <c r="V61" s="102"/>
      <c r="W61" s="201"/>
      <c r="X61" s="201"/>
      <c r="Y61" s="201"/>
      <c r="Z61" s="201"/>
      <c r="AA61" s="102"/>
      <c r="AB61" s="201"/>
      <c r="AC61" s="201"/>
      <c r="AD61" s="201"/>
      <c r="AE61" s="201"/>
      <c r="AF61" s="201"/>
      <c r="AG61" s="201"/>
      <c r="AH61" s="201"/>
      <c r="AI61" s="201"/>
      <c r="AJ61" s="201"/>
      <c r="AK61" s="201"/>
      <c r="AL61" s="201"/>
      <c r="AM61" s="201"/>
      <c r="AN61" s="201"/>
      <c r="AO61" s="201"/>
    </row>
    <row r="62" spans="1:41" s="200" customFormat="1" x14ac:dyDescent="0.35">
      <c r="A62" s="201"/>
      <c r="B62" s="201"/>
      <c r="C62" s="270"/>
      <c r="D62" s="201"/>
      <c r="E62" s="272"/>
      <c r="F62" s="272"/>
      <c r="G62" s="201"/>
      <c r="H62" s="201"/>
      <c r="I62" s="201"/>
      <c r="J62" s="201"/>
      <c r="K62" s="201"/>
      <c r="L62" s="201"/>
      <c r="M62" s="201"/>
      <c r="N62" s="201"/>
      <c r="O62" s="201"/>
      <c r="P62" s="201"/>
      <c r="Q62" s="201"/>
      <c r="R62" s="201"/>
      <c r="S62" s="201"/>
      <c r="T62" s="201"/>
      <c r="U62" s="197"/>
      <c r="V62" s="102"/>
      <c r="W62" s="201"/>
      <c r="X62" s="201"/>
      <c r="Y62" s="201"/>
      <c r="Z62" s="201"/>
      <c r="AA62" s="102"/>
      <c r="AB62" s="201"/>
      <c r="AC62" s="201"/>
      <c r="AD62" s="201"/>
      <c r="AE62" s="201"/>
      <c r="AF62" s="201"/>
      <c r="AG62" s="201"/>
      <c r="AH62" s="201"/>
      <c r="AI62" s="201"/>
      <c r="AJ62" s="201"/>
      <c r="AK62" s="201"/>
      <c r="AL62" s="201"/>
      <c r="AM62" s="201"/>
      <c r="AN62" s="201"/>
      <c r="AO62" s="201"/>
    </row>
    <row r="63" spans="1:41" s="200" customFormat="1" x14ac:dyDescent="0.35">
      <c r="A63" s="201"/>
      <c r="B63" s="201"/>
      <c r="C63" s="270"/>
      <c r="D63" s="201"/>
      <c r="E63" s="272"/>
      <c r="F63" s="272"/>
      <c r="G63" s="201"/>
      <c r="H63" s="201"/>
      <c r="I63" s="201"/>
      <c r="J63" s="201"/>
      <c r="K63" s="201"/>
      <c r="L63" s="201"/>
      <c r="M63" s="201"/>
      <c r="N63" s="201"/>
      <c r="O63" s="201"/>
      <c r="P63" s="201"/>
      <c r="Q63" s="201"/>
      <c r="R63" s="201"/>
      <c r="S63" s="201"/>
      <c r="T63" s="201"/>
      <c r="U63" s="197"/>
      <c r="V63" s="102"/>
      <c r="W63" s="201"/>
      <c r="X63" s="201"/>
      <c r="Y63" s="201"/>
      <c r="Z63" s="201"/>
      <c r="AA63" s="102"/>
      <c r="AB63" s="201"/>
      <c r="AC63" s="201"/>
      <c r="AD63" s="201"/>
      <c r="AE63" s="201"/>
      <c r="AF63" s="201"/>
      <c r="AG63" s="201"/>
      <c r="AH63" s="201"/>
      <c r="AI63" s="201"/>
      <c r="AJ63" s="201"/>
      <c r="AK63" s="201"/>
      <c r="AL63" s="201"/>
      <c r="AM63" s="201"/>
      <c r="AN63" s="201"/>
      <c r="AO63" s="201"/>
    </row>
    <row r="64" spans="1:41" s="200" customFormat="1" x14ac:dyDescent="0.35">
      <c r="A64" s="201"/>
      <c r="B64" s="201"/>
      <c r="C64" s="270"/>
      <c r="D64" s="201"/>
      <c r="E64" s="272"/>
      <c r="F64" s="272"/>
      <c r="G64" s="201"/>
      <c r="H64" s="201"/>
      <c r="I64" s="201"/>
      <c r="J64" s="201"/>
      <c r="K64" s="201"/>
      <c r="L64" s="201"/>
      <c r="M64" s="201"/>
      <c r="N64" s="201"/>
      <c r="O64" s="201"/>
      <c r="P64" s="201"/>
      <c r="Q64" s="201"/>
      <c r="R64" s="201"/>
      <c r="S64" s="201"/>
      <c r="T64" s="201"/>
      <c r="U64" s="197"/>
      <c r="V64" s="102"/>
      <c r="W64" s="201"/>
      <c r="X64" s="201"/>
      <c r="Y64" s="201"/>
      <c r="Z64" s="201"/>
      <c r="AA64" s="102"/>
      <c r="AB64" s="201"/>
      <c r="AC64" s="201"/>
      <c r="AD64" s="201"/>
      <c r="AE64" s="201"/>
      <c r="AF64" s="201"/>
      <c r="AG64" s="201"/>
      <c r="AH64" s="201"/>
      <c r="AI64" s="201"/>
      <c r="AJ64" s="201"/>
      <c r="AK64" s="201"/>
      <c r="AL64" s="201"/>
      <c r="AM64" s="201"/>
      <c r="AN64" s="201"/>
      <c r="AO64" s="201"/>
    </row>
    <row r="65" spans="3:27" s="200" customFormat="1" x14ac:dyDescent="0.35">
      <c r="C65" s="270"/>
      <c r="D65" s="201"/>
      <c r="E65" s="272"/>
      <c r="F65" s="272"/>
      <c r="G65" s="201"/>
      <c r="H65" s="201"/>
      <c r="I65" s="201"/>
      <c r="J65" s="201"/>
      <c r="K65" s="201"/>
      <c r="L65" s="201"/>
      <c r="M65" s="201"/>
      <c r="N65" s="201"/>
      <c r="O65" s="201"/>
      <c r="P65" s="201"/>
      <c r="Q65" s="201"/>
      <c r="R65" s="201"/>
      <c r="S65" s="201"/>
      <c r="T65" s="201"/>
      <c r="U65" s="197"/>
      <c r="V65" s="102"/>
      <c r="W65" s="201"/>
      <c r="X65" s="201"/>
      <c r="Y65" s="201"/>
      <c r="Z65" s="201"/>
      <c r="AA65" s="102"/>
    </row>
    <row r="66" spans="3:27" s="200" customFormat="1" x14ac:dyDescent="0.35">
      <c r="C66" s="270"/>
      <c r="D66" s="201"/>
      <c r="E66" s="272"/>
      <c r="F66" s="272"/>
      <c r="G66" s="201"/>
      <c r="H66" s="201"/>
      <c r="I66" s="201"/>
      <c r="J66" s="201"/>
      <c r="K66" s="201"/>
      <c r="L66" s="201"/>
      <c r="M66" s="201"/>
      <c r="N66" s="201"/>
      <c r="O66" s="201"/>
      <c r="P66" s="201"/>
      <c r="Q66" s="201"/>
      <c r="R66" s="201"/>
      <c r="S66" s="201"/>
      <c r="T66" s="201"/>
      <c r="U66" s="197"/>
      <c r="V66" s="102"/>
      <c r="W66" s="201"/>
      <c r="X66" s="201"/>
      <c r="Y66" s="201"/>
      <c r="Z66" s="201"/>
      <c r="AA66" s="102"/>
    </row>
    <row r="67" spans="3:27" s="200" customFormat="1" x14ac:dyDescent="0.35">
      <c r="C67" s="270"/>
      <c r="D67" s="201"/>
      <c r="E67" s="272"/>
      <c r="F67" s="272"/>
      <c r="G67" s="201"/>
      <c r="H67" s="201"/>
      <c r="I67" s="201"/>
      <c r="J67" s="201"/>
      <c r="K67" s="201"/>
      <c r="L67" s="201"/>
      <c r="M67" s="201"/>
      <c r="N67" s="201"/>
      <c r="O67" s="201"/>
      <c r="P67" s="201"/>
      <c r="Q67" s="201"/>
      <c r="R67" s="201"/>
      <c r="S67" s="201"/>
      <c r="T67" s="201"/>
      <c r="U67" s="197"/>
      <c r="V67" s="102"/>
      <c r="W67" s="201"/>
      <c r="X67" s="201"/>
      <c r="Y67" s="201"/>
      <c r="Z67" s="201"/>
      <c r="AA67" s="102"/>
    </row>
    <row r="68" spans="3:27" s="200" customFormat="1" x14ac:dyDescent="0.35">
      <c r="C68" s="270"/>
      <c r="D68" s="201"/>
      <c r="E68" s="272"/>
      <c r="F68" s="272"/>
      <c r="G68" s="201"/>
      <c r="H68" s="201"/>
      <c r="I68" s="201"/>
      <c r="J68" s="201"/>
      <c r="K68" s="201"/>
      <c r="L68" s="201"/>
      <c r="M68" s="201"/>
      <c r="N68" s="201"/>
      <c r="O68" s="201"/>
      <c r="P68" s="201"/>
      <c r="Q68" s="201"/>
      <c r="R68" s="201"/>
      <c r="S68" s="201"/>
      <c r="T68" s="201"/>
      <c r="U68" s="197"/>
      <c r="V68" s="102"/>
      <c r="W68" s="201"/>
      <c r="X68" s="201"/>
      <c r="Y68" s="201"/>
      <c r="Z68" s="201"/>
      <c r="AA68" s="102"/>
    </row>
    <row r="69" spans="3:27" s="200" customFormat="1" x14ac:dyDescent="0.35">
      <c r="C69" s="270"/>
      <c r="D69" s="201"/>
      <c r="E69" s="272"/>
      <c r="F69" s="272"/>
      <c r="G69" s="201"/>
      <c r="H69" s="201"/>
      <c r="I69" s="201"/>
      <c r="J69" s="201"/>
      <c r="K69" s="201"/>
      <c r="L69" s="201"/>
      <c r="M69" s="201"/>
      <c r="N69" s="201"/>
      <c r="O69" s="201"/>
      <c r="P69" s="201"/>
      <c r="Q69" s="201"/>
      <c r="R69" s="201"/>
      <c r="S69" s="201"/>
      <c r="T69" s="201"/>
      <c r="U69" s="197"/>
      <c r="V69" s="102"/>
      <c r="W69" s="201"/>
      <c r="X69" s="201"/>
      <c r="Y69" s="201"/>
      <c r="Z69" s="201"/>
      <c r="AA69" s="102"/>
    </row>
    <row r="70" spans="3:27" s="200" customFormat="1" x14ac:dyDescent="0.35">
      <c r="C70" s="270"/>
      <c r="D70" s="201"/>
      <c r="E70" s="272"/>
      <c r="F70" s="272"/>
      <c r="G70" s="201"/>
      <c r="H70" s="201"/>
      <c r="I70" s="201"/>
      <c r="J70" s="201"/>
      <c r="K70" s="201"/>
      <c r="L70" s="201"/>
      <c r="M70" s="201"/>
      <c r="N70" s="201"/>
      <c r="O70" s="201"/>
      <c r="P70" s="201"/>
      <c r="Q70" s="201"/>
      <c r="R70" s="201"/>
      <c r="S70" s="201"/>
      <c r="T70" s="201"/>
      <c r="U70" s="197"/>
      <c r="V70" s="102"/>
      <c r="W70" s="201"/>
      <c r="X70" s="201"/>
      <c r="Y70" s="201"/>
      <c r="Z70" s="201"/>
      <c r="AA70" s="102"/>
    </row>
  </sheetData>
  <protectedRanges>
    <protectedRange password="E1A2" sqref="AA3:AA43" name="Range1_1_1"/>
    <protectedRange password="E1A2" sqref="N2:O2" name="Range1_5_1"/>
    <protectedRange password="E1A2" sqref="AA2" name="Range1_1_2"/>
    <protectedRange password="E1A2" sqref="N3:O3" name="Range1_1_3"/>
    <protectedRange password="E1A2" sqref="U2" name="Range1"/>
    <protectedRange password="E1A2" sqref="N41:O42" name="Range1_3"/>
  </protectedRanges>
  <autoFilter ref="A2:V43" xr:uid="{00000000-0009-0000-0000-000008000000}"/>
  <conditionalFormatting sqref="J3">
    <cfRule type="cellIs" dxfId="9" priority="20" stopIfTrue="1" operator="equal">
      <formula>"Pass"</formula>
    </cfRule>
    <cfRule type="cellIs" dxfId="8" priority="21" stopIfTrue="1" operator="equal">
      <formula>"Info"</formula>
    </cfRule>
  </conditionalFormatting>
  <conditionalFormatting sqref="J3">
    <cfRule type="cellIs" dxfId="7" priority="19" stopIfTrue="1" operator="equal">
      <formula>"Fail"</formula>
    </cfRule>
  </conditionalFormatting>
  <conditionalFormatting sqref="J34:J39 J41:J43 J4:J32">
    <cfRule type="cellIs" dxfId="6" priority="17" stopIfTrue="1" operator="equal">
      <formula>"Pass"</formula>
    </cfRule>
    <cfRule type="cellIs" dxfId="5" priority="18" stopIfTrue="1" operator="equal">
      <formula>"Info"</formula>
    </cfRule>
  </conditionalFormatting>
  <conditionalFormatting sqref="J34:J39 J41:J43 J4:J32">
    <cfRule type="cellIs" dxfId="4" priority="16" stopIfTrue="1" operator="equal">
      <formula>"Fail"</formula>
    </cfRule>
  </conditionalFormatting>
  <conditionalFormatting sqref="J33 J40">
    <cfRule type="cellIs" dxfId="3" priority="13" stopIfTrue="1" operator="equal">
      <formula>"Pass"</formula>
    </cfRule>
    <cfRule type="cellIs" dxfId="2" priority="14" stopIfTrue="1" operator="equal">
      <formula>"Info"</formula>
    </cfRule>
  </conditionalFormatting>
  <conditionalFormatting sqref="J33 J40">
    <cfRule type="cellIs" dxfId="1" priority="12" stopIfTrue="1" operator="equal">
      <formula>"Fail"</formula>
    </cfRule>
  </conditionalFormatting>
  <conditionalFormatting sqref="N3:N43">
    <cfRule type="expression" dxfId="0" priority="4" stopIfTrue="1">
      <formula>ISERROR(AA3)</formula>
    </cfRule>
  </conditionalFormatting>
  <dataValidations count="3">
    <dataValidation type="list" allowBlank="1" showInputMessage="1" showErrorMessage="1" sqref="M3:M43" xr:uid="{00000000-0002-0000-0800-000000000000}">
      <formula1>$I$51:$I$54</formula1>
    </dataValidation>
    <dataValidation type="list" allowBlank="1" showInputMessage="1" showErrorMessage="1" sqref="J44" xr:uid="{00000000-0002-0000-0800-000001000000}">
      <formula1>$I$47:$I$50</formula1>
    </dataValidation>
    <dataValidation type="list" allowBlank="1" showInputMessage="1" showErrorMessage="1" sqref="J3:J43" xr:uid="{00000000-0002-0000-0800-000002000000}">
      <formula1>$I$45:$I$48</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D37D82-51B2-40CC-8135-34A0FC471DA6}">
  <ds:schemaRefs>
    <ds:schemaRef ds:uri="http://schemas.microsoft.com/sharepoint/v3/contenttype/forms"/>
  </ds:schemaRefs>
</ds:datastoreItem>
</file>

<file path=customXml/itemProps2.xml><?xml version="1.0" encoding="utf-8"?>
<ds:datastoreItem xmlns:ds="http://schemas.openxmlformats.org/officeDocument/2006/customXml" ds:itemID="{20C08A77-F650-48A4-A2CE-CF5C7FA5B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Results</vt:lpstr>
      <vt:lpstr>Instructions</vt:lpstr>
      <vt:lpstr>Gen Test Cases</vt:lpstr>
      <vt:lpstr>SQL 2012 Test Cases</vt:lpstr>
      <vt:lpstr>SQL 2014 Test Cases</vt:lpstr>
      <vt:lpstr>SQL 2016 Test Cases</vt:lpstr>
      <vt:lpstr>SQL 2017 Test Cases </vt:lpstr>
      <vt:lpstr>SQL 2019 Test Cases</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McPhail</dc:creator>
  <cp:keywords/>
  <dc:description/>
  <cp:lastModifiedBy>Alobaidi Ruda A (Contractor)</cp:lastModifiedBy>
  <cp:revision/>
  <dcterms:created xsi:type="dcterms:W3CDTF">2014-11-17T05:09:03Z</dcterms:created>
  <dcterms:modified xsi:type="dcterms:W3CDTF">2022-08-24T17:14:36Z</dcterms:modified>
  <cp:category/>
  <cp:contentStatus/>
</cp:coreProperties>
</file>